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Kasutaja\Documents\Käsipall\THC 2016\"/>
    </mc:Choice>
  </mc:AlternateContent>
  <bookViews>
    <workbookView xWindow="195" yWindow="225" windowWidth="25485" windowHeight="12135" tabRatio="957" firstSheet="9" activeTab="20"/>
  </bookViews>
  <sheets>
    <sheet name="B03" sheetId="215" r:id="rId1"/>
    <sheet name="B05" sheetId="216" r:id="rId2"/>
    <sheet name="B98" sheetId="186" r:id="rId3"/>
    <sheet name="B01A" sheetId="189" r:id="rId4"/>
    <sheet name="B01B" sheetId="190" r:id="rId5"/>
    <sheet name="B03A" sheetId="191" r:id="rId6"/>
    <sheet name="B03B" sheetId="192" r:id="rId7"/>
    <sheet name="B03C" sheetId="193" r:id="rId8"/>
    <sheet name="B03D" sheetId="194" r:id="rId9"/>
    <sheet name="B05A" sheetId="195" r:id="rId10"/>
    <sheet name="B05B" sheetId="196" r:id="rId11"/>
    <sheet name="B05C" sheetId="197" r:id="rId12"/>
    <sheet name="B05D" sheetId="198" r:id="rId13"/>
    <sheet name="B06A" sheetId="199" r:id="rId14"/>
    <sheet name="B06B" sheetId="200" r:id="rId15"/>
    <sheet name="B06C" sheetId="201" r:id="rId16"/>
    <sheet name="B07A" sheetId="202" r:id="rId17"/>
    <sheet name="B07B" sheetId="203" r:id="rId18"/>
    <sheet name="G98" sheetId="204" r:id="rId19"/>
    <sheet name="G01" sheetId="205" r:id="rId20"/>
    <sheet name="G03A" sheetId="206" r:id="rId21"/>
    <sheet name="G03B" sheetId="207" r:id="rId22"/>
    <sheet name="G05A" sheetId="208" r:id="rId23"/>
    <sheet name="G05B" sheetId="209" r:id="rId24"/>
    <sheet name="G05C" sheetId="210" r:id="rId25"/>
    <sheet name="G06A" sheetId="211" r:id="rId26"/>
    <sheet name="G06B" sheetId="212" r:id="rId27"/>
    <sheet name="G06C" sheetId="214" r:id="rId28"/>
    <sheet name="G07" sheetId="213" r:id="rId29"/>
    <sheet name="Seadista" sheetId="1" r:id="rId30"/>
    <sheet name="Memo" sheetId="4" r:id="rId31"/>
    <sheet name="3 mansat" sheetId="6" r:id="rId32"/>
    <sheet name="4 mansat" sheetId="5" r:id="rId33"/>
    <sheet name="5 mansat" sheetId="7" r:id="rId34"/>
    <sheet name="7 mansat" sheetId="22" r:id="rId35"/>
  </sheets>
  <externalReferences>
    <externalReference r:id="rId36"/>
  </externalReferences>
  <calcPr calcId="152511"/>
</workbook>
</file>

<file path=xl/calcChain.xml><?xml version="1.0" encoding="utf-8"?>
<calcChain xmlns="http://schemas.openxmlformats.org/spreadsheetml/2006/main">
  <c r="A1" i="216" l="1"/>
  <c r="A1" i="215" l="1"/>
  <c r="O9" i="206" l="1"/>
  <c r="R11" i="193"/>
  <c r="K12" i="214"/>
  <c r="I12" i="214"/>
  <c r="H12" i="214"/>
  <c r="F12" i="214"/>
  <c r="E12" i="214"/>
  <c r="C12" i="214"/>
  <c r="C11" i="214" s="1"/>
  <c r="A11" i="214"/>
  <c r="H10" i="214"/>
  <c r="F10" i="214"/>
  <c r="F9" i="214" s="1"/>
  <c r="E10" i="214"/>
  <c r="C10" i="214"/>
  <c r="L9" i="214"/>
  <c r="A9" i="214"/>
  <c r="E8" i="214"/>
  <c r="C8" i="214"/>
  <c r="L7" i="214"/>
  <c r="I7" i="214"/>
  <c r="A7" i="214"/>
  <c r="P5" i="214"/>
  <c r="L5" i="214"/>
  <c r="I5" i="214"/>
  <c r="F5" i="214"/>
  <c r="A5" i="214"/>
  <c r="B2" i="214"/>
  <c r="B1" i="214"/>
  <c r="N14" i="213"/>
  <c r="L14" i="213"/>
  <c r="L13" i="213" s="1"/>
  <c r="K14" i="213"/>
  <c r="I14" i="213"/>
  <c r="H14" i="213"/>
  <c r="F14" i="213"/>
  <c r="E14" i="213"/>
  <c r="C14" i="213"/>
  <c r="I13" i="213"/>
  <c r="A13" i="213"/>
  <c r="K12" i="213"/>
  <c r="I12" i="213"/>
  <c r="H12" i="213"/>
  <c r="F12" i="213"/>
  <c r="E12" i="213"/>
  <c r="C12" i="213"/>
  <c r="O11" i="213"/>
  <c r="A11" i="213"/>
  <c r="H10" i="213"/>
  <c r="F10" i="213"/>
  <c r="E10" i="213"/>
  <c r="C10" i="213"/>
  <c r="C9" i="213" s="1"/>
  <c r="O9" i="213"/>
  <c r="L9" i="213"/>
  <c r="A9" i="213"/>
  <c r="E8" i="213"/>
  <c r="C8" i="213"/>
  <c r="O7" i="213"/>
  <c r="L7" i="213"/>
  <c r="I7" i="213"/>
  <c r="A7" i="213"/>
  <c r="S5" i="213"/>
  <c r="O5" i="213"/>
  <c r="L5" i="213"/>
  <c r="I5" i="213"/>
  <c r="F5" i="213"/>
  <c r="A5" i="213"/>
  <c r="B2" i="213"/>
  <c r="B1" i="213"/>
  <c r="N14" i="212"/>
  <c r="L14" i="212"/>
  <c r="L13" i="212" s="1"/>
  <c r="K14" i="212"/>
  <c r="I14" i="212"/>
  <c r="H14" i="212"/>
  <c r="F14" i="212"/>
  <c r="E14" i="212"/>
  <c r="C14" i="212"/>
  <c r="F13" i="212"/>
  <c r="A13" i="212"/>
  <c r="K12" i="212"/>
  <c r="I12" i="212"/>
  <c r="H12" i="212"/>
  <c r="F12" i="212"/>
  <c r="E12" i="212"/>
  <c r="C12" i="212"/>
  <c r="O11" i="212"/>
  <c r="A11" i="212"/>
  <c r="H10" i="212"/>
  <c r="F10" i="212"/>
  <c r="E10" i="212"/>
  <c r="C10" i="212"/>
  <c r="O9" i="212"/>
  <c r="L9" i="212"/>
  <c r="A9" i="212"/>
  <c r="E8" i="212"/>
  <c r="C8" i="212"/>
  <c r="O7" i="212"/>
  <c r="L7" i="212"/>
  <c r="I7" i="212"/>
  <c r="A7" i="212"/>
  <c r="S5" i="212"/>
  <c r="O5" i="212"/>
  <c r="L5" i="212"/>
  <c r="I5" i="212"/>
  <c r="F5" i="212"/>
  <c r="A5" i="212"/>
  <c r="B2" i="212"/>
  <c r="B1" i="212"/>
  <c r="N14" i="211"/>
  <c r="L14" i="211"/>
  <c r="K14" i="211"/>
  <c r="I14" i="211"/>
  <c r="H14" i="211"/>
  <c r="F14" i="211"/>
  <c r="F13" i="211" s="1"/>
  <c r="E14" i="211"/>
  <c r="C14" i="211"/>
  <c r="I13" i="211"/>
  <c r="A13" i="211"/>
  <c r="K12" i="211"/>
  <c r="I12" i="211"/>
  <c r="H12" i="211"/>
  <c r="F12" i="211"/>
  <c r="S11" i="211" s="1"/>
  <c r="E12" i="211"/>
  <c r="C12" i="211"/>
  <c r="O11" i="211"/>
  <c r="A11" i="211"/>
  <c r="H10" i="211"/>
  <c r="F10" i="211"/>
  <c r="F9" i="211" s="1"/>
  <c r="E10" i="211"/>
  <c r="C10" i="211"/>
  <c r="S9" i="211" s="1"/>
  <c r="O9" i="211"/>
  <c r="L9" i="211"/>
  <c r="A9" i="211"/>
  <c r="E8" i="211"/>
  <c r="C8" i="211"/>
  <c r="S7" i="211" s="1"/>
  <c r="O7" i="211"/>
  <c r="L7" i="211"/>
  <c r="I7" i="211"/>
  <c r="A7" i="211"/>
  <c r="S5" i="211"/>
  <c r="O5" i="211"/>
  <c r="L5" i="211"/>
  <c r="I5" i="211"/>
  <c r="F5" i="211"/>
  <c r="A5" i="211"/>
  <c r="B2" i="211"/>
  <c r="B1" i="211"/>
  <c r="N14" i="210"/>
  <c r="L14" i="210"/>
  <c r="L13" i="210" s="1"/>
  <c r="K14" i="210"/>
  <c r="I14" i="210"/>
  <c r="H14" i="210"/>
  <c r="F14" i="210"/>
  <c r="F13" i="210" s="1"/>
  <c r="E14" i="210"/>
  <c r="C14" i="210"/>
  <c r="I13" i="210"/>
  <c r="A13" i="210"/>
  <c r="K12" i="210"/>
  <c r="I12" i="210"/>
  <c r="H12" i="210"/>
  <c r="F12" i="210"/>
  <c r="E12" i="210"/>
  <c r="C12" i="210"/>
  <c r="O11" i="210"/>
  <c r="A11" i="210"/>
  <c r="H10" i="210"/>
  <c r="F10" i="210"/>
  <c r="E10" i="210"/>
  <c r="C10" i="210"/>
  <c r="C9" i="210" s="1"/>
  <c r="O9" i="210"/>
  <c r="L9" i="210"/>
  <c r="A9" i="210"/>
  <c r="E8" i="210"/>
  <c r="C8" i="210"/>
  <c r="O7" i="210"/>
  <c r="L7" i="210"/>
  <c r="I7" i="210"/>
  <c r="A7" i="210"/>
  <c r="S5" i="210"/>
  <c r="O5" i="210"/>
  <c r="L5" i="210"/>
  <c r="I5" i="210"/>
  <c r="F5" i="210"/>
  <c r="A5" i="210"/>
  <c r="B2" i="210"/>
  <c r="B1" i="210"/>
  <c r="N14" i="209"/>
  <c r="L14" i="209"/>
  <c r="L13" i="209" s="1"/>
  <c r="K14" i="209"/>
  <c r="I14" i="209"/>
  <c r="H14" i="209"/>
  <c r="F14" i="209"/>
  <c r="E14" i="209"/>
  <c r="C14" i="209"/>
  <c r="I13" i="209"/>
  <c r="A13" i="209"/>
  <c r="K12" i="209"/>
  <c r="I12" i="209"/>
  <c r="H12" i="209"/>
  <c r="F12" i="209"/>
  <c r="E12" i="209"/>
  <c r="C12" i="209"/>
  <c r="O11" i="209"/>
  <c r="A11" i="209"/>
  <c r="H10" i="209"/>
  <c r="F10" i="209"/>
  <c r="S9" i="209" s="1"/>
  <c r="E10" i="209"/>
  <c r="C10" i="209"/>
  <c r="C9" i="209" s="1"/>
  <c r="O9" i="209"/>
  <c r="L9" i="209"/>
  <c r="A9" i="209"/>
  <c r="E8" i="209"/>
  <c r="C8" i="209"/>
  <c r="O7" i="209"/>
  <c r="L7" i="209"/>
  <c r="I7" i="209"/>
  <c r="A7" i="209"/>
  <c r="S5" i="209"/>
  <c r="O5" i="209"/>
  <c r="L5" i="209"/>
  <c r="I5" i="209"/>
  <c r="F5" i="209"/>
  <c r="A5" i="209"/>
  <c r="B2" i="209"/>
  <c r="B1" i="209"/>
  <c r="N14" i="208"/>
  <c r="L13" i="208" s="1"/>
  <c r="L14" i="208"/>
  <c r="K14" i="208"/>
  <c r="I14" i="208"/>
  <c r="H14" i="208"/>
  <c r="F14" i="208"/>
  <c r="E14" i="208"/>
  <c r="C14" i="208"/>
  <c r="I13" i="208"/>
  <c r="A13" i="208"/>
  <c r="K12" i="208"/>
  <c r="I11" i="208" s="1"/>
  <c r="I12" i="208"/>
  <c r="H12" i="208"/>
  <c r="F12" i="208"/>
  <c r="E12" i="208"/>
  <c r="C11" i="208" s="1"/>
  <c r="C12" i="208"/>
  <c r="O11" i="208"/>
  <c r="A11" i="208"/>
  <c r="H10" i="208"/>
  <c r="F10" i="208"/>
  <c r="E10" i="208"/>
  <c r="C10" i="208"/>
  <c r="O9" i="208"/>
  <c r="L9" i="208"/>
  <c r="A9" i="208"/>
  <c r="E8" i="208"/>
  <c r="C8" i="208"/>
  <c r="O7" i="208"/>
  <c r="L7" i="208"/>
  <c r="I7" i="208"/>
  <c r="A7" i="208"/>
  <c r="S5" i="208"/>
  <c r="O5" i="208"/>
  <c r="L5" i="208"/>
  <c r="I5" i="208"/>
  <c r="F5" i="208"/>
  <c r="A5" i="208"/>
  <c r="B2" i="208"/>
  <c r="B1" i="208"/>
  <c r="N14" i="207"/>
  <c r="L14" i="207"/>
  <c r="K14" i="207"/>
  <c r="I14" i="207"/>
  <c r="H14" i="207"/>
  <c r="F13" i="207" s="1"/>
  <c r="F14" i="207"/>
  <c r="E14" i="207"/>
  <c r="C14" i="207"/>
  <c r="C13" i="207" s="1"/>
  <c r="A13" i="207"/>
  <c r="K12" i="207"/>
  <c r="I12" i="207"/>
  <c r="I11" i="207" s="1"/>
  <c r="H12" i="207"/>
  <c r="F11" i="207" s="1"/>
  <c r="F12" i="207"/>
  <c r="E12" i="207"/>
  <c r="C12" i="207"/>
  <c r="O11" i="207"/>
  <c r="A11" i="207"/>
  <c r="H10" i="207"/>
  <c r="F10" i="207"/>
  <c r="S9" i="207" s="1"/>
  <c r="E10" i="207"/>
  <c r="C10" i="207"/>
  <c r="C9" i="207" s="1"/>
  <c r="O9" i="207"/>
  <c r="L9" i="207"/>
  <c r="A9" i="207"/>
  <c r="E8" i="207"/>
  <c r="S7" i="207" s="1"/>
  <c r="C8" i="207"/>
  <c r="O7" i="207"/>
  <c r="L7" i="207"/>
  <c r="I7" i="207"/>
  <c r="A7" i="207"/>
  <c r="S5" i="207"/>
  <c r="O5" i="207"/>
  <c r="L5" i="207"/>
  <c r="I5" i="207"/>
  <c r="F5" i="207"/>
  <c r="A5" i="207"/>
  <c r="B2" i="207"/>
  <c r="B1" i="207"/>
  <c r="Q16" i="206"/>
  <c r="O16" i="206"/>
  <c r="N16" i="206"/>
  <c r="L16" i="206"/>
  <c r="K16" i="206"/>
  <c r="I15" i="206" s="1"/>
  <c r="I16" i="206"/>
  <c r="H16" i="206"/>
  <c r="F16" i="206"/>
  <c r="E16" i="206"/>
  <c r="C16" i="206"/>
  <c r="C15" i="206" s="1"/>
  <c r="O15" i="206"/>
  <c r="A15" i="206"/>
  <c r="N14" i="206"/>
  <c r="L14" i="206"/>
  <c r="K14" i="206"/>
  <c r="I14" i="206"/>
  <c r="H14" i="206"/>
  <c r="F14" i="206"/>
  <c r="E14" i="206"/>
  <c r="C14" i="206"/>
  <c r="C13" i="206" s="1"/>
  <c r="R13" i="206"/>
  <c r="A13" i="206"/>
  <c r="K12" i="206"/>
  <c r="I12" i="206"/>
  <c r="H12" i="206"/>
  <c r="F11" i="206" s="1"/>
  <c r="F12" i="206"/>
  <c r="E12" i="206"/>
  <c r="C12" i="206"/>
  <c r="C11" i="206" s="1"/>
  <c r="R11" i="206"/>
  <c r="O11" i="206"/>
  <c r="A11" i="206"/>
  <c r="H10" i="206"/>
  <c r="F10" i="206"/>
  <c r="E10" i="206"/>
  <c r="C10" i="206"/>
  <c r="C9" i="206" s="1"/>
  <c r="R9" i="206"/>
  <c r="L9" i="206"/>
  <c r="A9" i="206"/>
  <c r="E8" i="206"/>
  <c r="C8" i="206"/>
  <c r="R7" i="206"/>
  <c r="O7" i="206"/>
  <c r="L7" i="206"/>
  <c r="I7" i="206"/>
  <c r="A7" i="206"/>
  <c r="V5" i="206"/>
  <c r="R5" i="206"/>
  <c r="O5" i="206"/>
  <c r="L5" i="206"/>
  <c r="I5" i="206"/>
  <c r="F5" i="206"/>
  <c r="A5" i="206"/>
  <c r="B2" i="206"/>
  <c r="B1" i="206"/>
  <c r="T18" i="205"/>
  <c r="R17" i="205" s="1"/>
  <c r="R18" i="205"/>
  <c r="Q18" i="205"/>
  <c r="O18" i="205"/>
  <c r="N18" i="205"/>
  <c r="L18" i="205"/>
  <c r="K18" i="205"/>
  <c r="I18" i="205"/>
  <c r="I17" i="205" s="1"/>
  <c r="H18" i="205"/>
  <c r="F17" i="205" s="1"/>
  <c r="F18" i="205"/>
  <c r="E18" i="205"/>
  <c r="C18" i="205"/>
  <c r="O17" i="205"/>
  <c r="L17" i="205"/>
  <c r="A17" i="205"/>
  <c r="Q16" i="205"/>
  <c r="O16" i="205"/>
  <c r="N16" i="205"/>
  <c r="L16" i="205"/>
  <c r="K16" i="205"/>
  <c r="I16" i="205"/>
  <c r="H16" i="205"/>
  <c r="F16" i="205"/>
  <c r="E16" i="205"/>
  <c r="C16" i="205"/>
  <c r="U15" i="205"/>
  <c r="O15" i="205"/>
  <c r="L15" i="205"/>
  <c r="A15" i="205"/>
  <c r="N14" i="205"/>
  <c r="L14" i="205"/>
  <c r="K14" i="205"/>
  <c r="I14" i="205"/>
  <c r="H14" i="205"/>
  <c r="F14" i="205"/>
  <c r="E14" i="205"/>
  <c r="C14" i="205"/>
  <c r="U13" i="205"/>
  <c r="R13" i="205"/>
  <c r="C13" i="205"/>
  <c r="A13" i="205"/>
  <c r="K12" i="205"/>
  <c r="I12" i="205"/>
  <c r="I11" i="205" s="1"/>
  <c r="H12" i="205"/>
  <c r="F12" i="205"/>
  <c r="E12" i="205"/>
  <c r="C12" i="205"/>
  <c r="U11" i="205"/>
  <c r="R11" i="205"/>
  <c r="O11" i="205"/>
  <c r="A11" i="205"/>
  <c r="H10" i="205"/>
  <c r="F10" i="205"/>
  <c r="E10" i="205"/>
  <c r="C10" i="205"/>
  <c r="Y9" i="205" s="1"/>
  <c r="AA9" i="205" s="1"/>
  <c r="U9" i="205"/>
  <c r="R9" i="205"/>
  <c r="O9" i="205"/>
  <c r="L9" i="205"/>
  <c r="F9" i="205"/>
  <c r="C9" i="205"/>
  <c r="A9" i="205"/>
  <c r="E8" i="205"/>
  <c r="C8" i="205"/>
  <c r="Y7" i="205"/>
  <c r="AA7" i="205" s="1"/>
  <c r="U7" i="205"/>
  <c r="R7" i="205"/>
  <c r="O7" i="205"/>
  <c r="L7" i="205"/>
  <c r="I7" i="205"/>
  <c r="C7" i="205"/>
  <c r="A7" i="205"/>
  <c r="Y5" i="205"/>
  <c r="AA5" i="205" s="1"/>
  <c r="U5" i="205"/>
  <c r="R5" i="205"/>
  <c r="O5" i="205"/>
  <c r="L5" i="205"/>
  <c r="I5" i="205"/>
  <c r="F5" i="205"/>
  <c r="A5" i="205"/>
  <c r="B2" i="205"/>
  <c r="B1" i="205"/>
  <c r="Q16" i="204"/>
  <c r="O16" i="204"/>
  <c r="N16" i="204"/>
  <c r="L15" i="204" s="1"/>
  <c r="L16" i="204"/>
  <c r="K16" i="204"/>
  <c r="I16" i="204"/>
  <c r="H16" i="204"/>
  <c r="F16" i="204"/>
  <c r="E16" i="204"/>
  <c r="C15" i="204" s="1"/>
  <c r="C16" i="204"/>
  <c r="I15" i="204"/>
  <c r="F15" i="204"/>
  <c r="A15" i="204"/>
  <c r="N14" i="204"/>
  <c r="L14" i="204"/>
  <c r="K14" i="204"/>
  <c r="I14" i="204"/>
  <c r="H14" i="204"/>
  <c r="F14" i="204"/>
  <c r="E14" i="204"/>
  <c r="C14" i="204"/>
  <c r="R13" i="204"/>
  <c r="F13" i="204"/>
  <c r="C13" i="204"/>
  <c r="A13" i="204"/>
  <c r="K12" i="204"/>
  <c r="I12" i="204"/>
  <c r="H12" i="204"/>
  <c r="F12" i="204"/>
  <c r="E12" i="204"/>
  <c r="C12" i="204"/>
  <c r="R11" i="204"/>
  <c r="O11" i="204"/>
  <c r="F11" i="204"/>
  <c r="A11" i="204"/>
  <c r="H10" i="204"/>
  <c r="F10" i="204"/>
  <c r="F9" i="204" s="1"/>
  <c r="E10" i="204"/>
  <c r="C10" i="204"/>
  <c r="C9" i="204" s="1"/>
  <c r="R9" i="204"/>
  <c r="O9" i="204"/>
  <c r="L9" i="204"/>
  <c r="A9" i="204"/>
  <c r="E8" i="204"/>
  <c r="C8" i="204"/>
  <c r="R7" i="204"/>
  <c r="O7" i="204"/>
  <c r="L7" i="204"/>
  <c r="I7" i="204"/>
  <c r="A7" i="204"/>
  <c r="V5" i="204"/>
  <c r="X5" i="204" s="1"/>
  <c r="R5" i="204"/>
  <c r="O5" i="204"/>
  <c r="L5" i="204"/>
  <c r="I5" i="204"/>
  <c r="F5" i="204"/>
  <c r="A5" i="204"/>
  <c r="B2" i="204"/>
  <c r="B1" i="204"/>
  <c r="N14" i="203"/>
  <c r="L14" i="203"/>
  <c r="L13" i="203" s="1"/>
  <c r="K14" i="203"/>
  <c r="I14" i="203"/>
  <c r="H14" i="203"/>
  <c r="F14" i="203"/>
  <c r="E14" i="203"/>
  <c r="C14" i="203"/>
  <c r="A13" i="203"/>
  <c r="K12" i="203"/>
  <c r="I11" i="203" s="1"/>
  <c r="I12" i="203"/>
  <c r="H12" i="203"/>
  <c r="F12" i="203"/>
  <c r="E12" i="203"/>
  <c r="C11" i="203" s="1"/>
  <c r="C12" i="203"/>
  <c r="O11" i="203"/>
  <c r="A11" i="203"/>
  <c r="H10" i="203"/>
  <c r="F10" i="203"/>
  <c r="E10" i="203"/>
  <c r="C10" i="203"/>
  <c r="O9" i="203"/>
  <c r="L9" i="203"/>
  <c r="A9" i="203"/>
  <c r="E8" i="203"/>
  <c r="C8" i="203"/>
  <c r="O7" i="203"/>
  <c r="L7" i="203"/>
  <c r="I7" i="203"/>
  <c r="A7" i="203"/>
  <c r="S5" i="203"/>
  <c r="O5" i="203"/>
  <c r="L5" i="203"/>
  <c r="I5" i="203"/>
  <c r="F5" i="203"/>
  <c r="A5" i="203"/>
  <c r="B2" i="203"/>
  <c r="B1" i="203"/>
  <c r="Q16" i="202"/>
  <c r="O16" i="202"/>
  <c r="N16" i="202"/>
  <c r="L16" i="202"/>
  <c r="L15" i="202" s="1"/>
  <c r="K16" i="202"/>
  <c r="I16" i="202"/>
  <c r="H16" i="202"/>
  <c r="F16" i="202"/>
  <c r="E16" i="202"/>
  <c r="C16" i="202"/>
  <c r="I15" i="202"/>
  <c r="F15" i="202"/>
  <c r="A15" i="202"/>
  <c r="N14" i="202"/>
  <c r="L14" i="202"/>
  <c r="K14" i="202"/>
  <c r="I13" i="202" s="1"/>
  <c r="I14" i="202"/>
  <c r="H14" i="202"/>
  <c r="F14" i="202"/>
  <c r="E14" i="202"/>
  <c r="C14" i="202"/>
  <c r="C13" i="202" s="1"/>
  <c r="R13" i="202"/>
  <c r="A13" i="202"/>
  <c r="K12" i="202"/>
  <c r="I12" i="202"/>
  <c r="H12" i="202"/>
  <c r="F12" i="202"/>
  <c r="E12" i="202"/>
  <c r="C12" i="202"/>
  <c r="R11" i="202"/>
  <c r="O11" i="202"/>
  <c r="A11" i="202"/>
  <c r="H10" i="202"/>
  <c r="F10" i="202"/>
  <c r="E10" i="202"/>
  <c r="C10" i="202"/>
  <c r="R9" i="202"/>
  <c r="O9" i="202"/>
  <c r="L9" i="202"/>
  <c r="F9" i="202"/>
  <c r="A9" i="202"/>
  <c r="E8" i="202"/>
  <c r="V7" i="202" s="1"/>
  <c r="C8" i="202"/>
  <c r="R7" i="202"/>
  <c r="O7" i="202"/>
  <c r="L7" i="202"/>
  <c r="I7" i="202"/>
  <c r="A7" i="202"/>
  <c r="V5" i="202"/>
  <c r="R5" i="202"/>
  <c r="O5" i="202"/>
  <c r="L5" i="202"/>
  <c r="I5" i="202"/>
  <c r="F5" i="202"/>
  <c r="A5" i="202"/>
  <c r="B2" i="202"/>
  <c r="B1" i="202"/>
  <c r="N14" i="201"/>
  <c r="L14" i="201"/>
  <c r="K14" i="201"/>
  <c r="I14" i="201"/>
  <c r="I13" i="201" s="1"/>
  <c r="H14" i="201"/>
  <c r="F14" i="201"/>
  <c r="F13" i="201" s="1"/>
  <c r="E14" i="201"/>
  <c r="C14" i="201"/>
  <c r="A13" i="201"/>
  <c r="K12" i="201"/>
  <c r="I12" i="201"/>
  <c r="H12" i="201"/>
  <c r="F12" i="201"/>
  <c r="F11" i="201" s="1"/>
  <c r="E12" i="201"/>
  <c r="C12" i="201"/>
  <c r="O11" i="201"/>
  <c r="A11" i="201"/>
  <c r="H10" i="201"/>
  <c r="F10" i="201"/>
  <c r="E10" i="201"/>
  <c r="C10" i="201"/>
  <c r="O9" i="201"/>
  <c r="L9" i="201"/>
  <c r="A9" i="201"/>
  <c r="E8" i="201"/>
  <c r="C8" i="201"/>
  <c r="O7" i="201"/>
  <c r="L7" i="201"/>
  <c r="I7" i="201"/>
  <c r="A7" i="201"/>
  <c r="S5" i="201"/>
  <c r="O5" i="201"/>
  <c r="L5" i="201"/>
  <c r="I5" i="201"/>
  <c r="F5" i="201"/>
  <c r="A5" i="201"/>
  <c r="B2" i="201"/>
  <c r="B1" i="201"/>
  <c r="Q16" i="200"/>
  <c r="O16" i="200"/>
  <c r="N16" i="200"/>
  <c r="L16" i="200"/>
  <c r="K16" i="200"/>
  <c r="I16" i="200"/>
  <c r="H16" i="200"/>
  <c r="F16" i="200"/>
  <c r="E16" i="200"/>
  <c r="C16" i="200"/>
  <c r="O15" i="200"/>
  <c r="I15" i="200"/>
  <c r="A15" i="200"/>
  <c r="N14" i="200"/>
  <c r="L14" i="200"/>
  <c r="K14" i="200"/>
  <c r="I14" i="200"/>
  <c r="H14" i="200"/>
  <c r="F14" i="200"/>
  <c r="F13" i="200" s="1"/>
  <c r="E14" i="200"/>
  <c r="C14" i="200"/>
  <c r="C13" i="200" s="1"/>
  <c r="R13" i="200"/>
  <c r="A13" i="200"/>
  <c r="K12" i="200"/>
  <c r="I12" i="200"/>
  <c r="H12" i="200"/>
  <c r="F12" i="200"/>
  <c r="E12" i="200"/>
  <c r="C12" i="200"/>
  <c r="R11" i="200"/>
  <c r="O11" i="200"/>
  <c r="A11" i="200"/>
  <c r="H10" i="200"/>
  <c r="F10" i="200"/>
  <c r="E10" i="200"/>
  <c r="C10" i="200"/>
  <c r="R9" i="200"/>
  <c r="O9" i="200"/>
  <c r="L9" i="200"/>
  <c r="A9" i="200"/>
  <c r="E8" i="200"/>
  <c r="C8" i="200"/>
  <c r="R7" i="200"/>
  <c r="O7" i="200"/>
  <c r="L7" i="200"/>
  <c r="I7" i="200"/>
  <c r="A7" i="200"/>
  <c r="V5" i="200"/>
  <c r="R5" i="200"/>
  <c r="O5" i="200"/>
  <c r="L5" i="200"/>
  <c r="I5" i="200"/>
  <c r="F5" i="200"/>
  <c r="A5" i="200"/>
  <c r="B2" i="200"/>
  <c r="B1" i="200"/>
  <c r="Q16" i="199"/>
  <c r="O16" i="199"/>
  <c r="N16" i="199"/>
  <c r="L16" i="199"/>
  <c r="K16" i="199"/>
  <c r="I16" i="199"/>
  <c r="H16" i="199"/>
  <c r="F15" i="199" s="1"/>
  <c r="F16" i="199"/>
  <c r="E16" i="199"/>
  <c r="C16" i="199"/>
  <c r="I15" i="199"/>
  <c r="A15" i="199"/>
  <c r="N14" i="199"/>
  <c r="L14" i="199"/>
  <c r="K14" i="199"/>
  <c r="I13" i="199" s="1"/>
  <c r="I14" i="199"/>
  <c r="H14" i="199"/>
  <c r="F14" i="199"/>
  <c r="E14" i="199"/>
  <c r="C14" i="199"/>
  <c r="R13" i="199"/>
  <c r="A13" i="199"/>
  <c r="K12" i="199"/>
  <c r="I12" i="199"/>
  <c r="H12" i="199"/>
  <c r="F11" i="199" s="1"/>
  <c r="F12" i="199"/>
  <c r="E12" i="199"/>
  <c r="C12" i="199"/>
  <c r="R11" i="199"/>
  <c r="O11" i="199"/>
  <c r="A11" i="199"/>
  <c r="H10" i="199"/>
  <c r="F10" i="199"/>
  <c r="E10" i="199"/>
  <c r="C10" i="199"/>
  <c r="C9" i="199" s="1"/>
  <c r="R9" i="199"/>
  <c r="O9" i="199"/>
  <c r="L9" i="199"/>
  <c r="F9" i="199"/>
  <c r="A9" i="199"/>
  <c r="E8" i="199"/>
  <c r="C8" i="199"/>
  <c r="R7" i="199"/>
  <c r="O7" i="199"/>
  <c r="L7" i="199"/>
  <c r="I7" i="199"/>
  <c r="A7" i="199"/>
  <c r="V5" i="199"/>
  <c r="R5" i="199"/>
  <c r="O5" i="199"/>
  <c r="L5" i="199"/>
  <c r="I5" i="199"/>
  <c r="F5" i="199"/>
  <c r="A5" i="199"/>
  <c r="B2" i="199"/>
  <c r="B1" i="199"/>
  <c r="N14" i="198"/>
  <c r="L14" i="198"/>
  <c r="L13" i="198" s="1"/>
  <c r="K14" i="198"/>
  <c r="I14" i="198"/>
  <c r="H14" i="198"/>
  <c r="F14" i="198"/>
  <c r="E14" i="198"/>
  <c r="C14" i="198"/>
  <c r="A13" i="198"/>
  <c r="K12" i="198"/>
  <c r="I12" i="198"/>
  <c r="H12" i="198"/>
  <c r="F12" i="198"/>
  <c r="E12" i="198"/>
  <c r="C12" i="198"/>
  <c r="O11" i="198"/>
  <c r="A11" i="198"/>
  <c r="H10" i="198"/>
  <c r="F10" i="198"/>
  <c r="S9" i="198" s="1"/>
  <c r="E10" i="198"/>
  <c r="C10" i="198"/>
  <c r="O9" i="198"/>
  <c r="L9" i="198"/>
  <c r="A9" i="198"/>
  <c r="E8" i="198"/>
  <c r="S7" i="198" s="1"/>
  <c r="C8" i="198"/>
  <c r="O7" i="198"/>
  <c r="L7" i="198"/>
  <c r="I7" i="198"/>
  <c r="A7" i="198"/>
  <c r="S5" i="198"/>
  <c r="O5" i="198"/>
  <c r="L5" i="198"/>
  <c r="I5" i="198"/>
  <c r="F5" i="198"/>
  <c r="A5" i="198"/>
  <c r="B2" i="198"/>
  <c r="B1" i="198"/>
  <c r="N14" i="197"/>
  <c r="L14" i="197"/>
  <c r="L13" i="197" s="1"/>
  <c r="K14" i="197"/>
  <c r="I14" i="197"/>
  <c r="H14" i="197"/>
  <c r="F14" i="197"/>
  <c r="F13" i="197" s="1"/>
  <c r="E14" i="197"/>
  <c r="C14" i="197"/>
  <c r="A13" i="197"/>
  <c r="K12" i="197"/>
  <c r="I12" i="197"/>
  <c r="H12" i="197"/>
  <c r="F12" i="197"/>
  <c r="E12" i="197"/>
  <c r="C12" i="197"/>
  <c r="O11" i="197"/>
  <c r="A11" i="197"/>
  <c r="H10" i="197"/>
  <c r="F10" i="197"/>
  <c r="E10" i="197"/>
  <c r="C10" i="197"/>
  <c r="O9" i="197"/>
  <c r="L9" i="197"/>
  <c r="A9" i="197"/>
  <c r="E8" i="197"/>
  <c r="C8" i="197"/>
  <c r="O7" i="197"/>
  <c r="L7" i="197"/>
  <c r="I7" i="197"/>
  <c r="A7" i="197"/>
  <c r="S5" i="197"/>
  <c r="O5" i="197"/>
  <c r="L5" i="197"/>
  <c r="I5" i="197"/>
  <c r="F5" i="197"/>
  <c r="A5" i="197"/>
  <c r="B2" i="197"/>
  <c r="B1" i="197"/>
  <c r="N14" i="196"/>
  <c r="L14" i="196"/>
  <c r="L13" i="196" s="1"/>
  <c r="K14" i="196"/>
  <c r="I14" i="196"/>
  <c r="H14" i="196"/>
  <c r="F14" i="196"/>
  <c r="E14" i="196"/>
  <c r="C14" i="196"/>
  <c r="A13" i="196"/>
  <c r="K12" i="196"/>
  <c r="I11" i="196" s="1"/>
  <c r="I12" i="196"/>
  <c r="H12" i="196"/>
  <c r="F12" i="196"/>
  <c r="E12" i="196"/>
  <c r="C12" i="196"/>
  <c r="O11" i="196"/>
  <c r="A11" i="196"/>
  <c r="H10" i="196"/>
  <c r="F10" i="196"/>
  <c r="E10" i="196"/>
  <c r="C10" i="196"/>
  <c r="C9" i="196" s="1"/>
  <c r="O9" i="196"/>
  <c r="L9" i="196"/>
  <c r="A9" i="196"/>
  <c r="E8" i="196"/>
  <c r="C8" i="196"/>
  <c r="O7" i="196"/>
  <c r="L7" i="196"/>
  <c r="I7" i="196"/>
  <c r="A7" i="196"/>
  <c r="S5" i="196"/>
  <c r="O5" i="196"/>
  <c r="L5" i="196"/>
  <c r="I5" i="196"/>
  <c r="F5" i="196"/>
  <c r="R5" i="196" s="1"/>
  <c r="A5" i="196"/>
  <c r="B2" i="196"/>
  <c r="B1" i="196"/>
  <c r="Q16" i="195"/>
  <c r="O16" i="195"/>
  <c r="N16" i="195"/>
  <c r="L16" i="195"/>
  <c r="K16" i="195"/>
  <c r="I16" i="195"/>
  <c r="H16" i="195"/>
  <c r="F16" i="195"/>
  <c r="F15" i="195" s="1"/>
  <c r="E16" i="195"/>
  <c r="C16" i="195"/>
  <c r="A15" i="195"/>
  <c r="N14" i="195"/>
  <c r="L14" i="195"/>
  <c r="K14" i="195"/>
  <c r="I13" i="195" s="1"/>
  <c r="I14" i="195"/>
  <c r="H14" i="195"/>
  <c r="F14" i="195"/>
  <c r="E14" i="195"/>
  <c r="C14" i="195"/>
  <c r="R13" i="195"/>
  <c r="F13" i="195"/>
  <c r="A13" i="195"/>
  <c r="K12" i="195"/>
  <c r="I12" i="195"/>
  <c r="H12" i="195"/>
  <c r="F12" i="195"/>
  <c r="E12" i="195"/>
  <c r="C12" i="195"/>
  <c r="R11" i="195"/>
  <c r="O11" i="195"/>
  <c r="A11" i="195"/>
  <c r="H10" i="195"/>
  <c r="F10" i="195"/>
  <c r="E10" i="195"/>
  <c r="C10" i="195"/>
  <c r="R9" i="195"/>
  <c r="O9" i="195"/>
  <c r="L9" i="195"/>
  <c r="A9" i="195"/>
  <c r="E8" i="195"/>
  <c r="C8" i="195"/>
  <c r="V7" i="195"/>
  <c r="R7" i="195"/>
  <c r="O7" i="195"/>
  <c r="L7" i="195"/>
  <c r="I7" i="195"/>
  <c r="A7" i="195"/>
  <c r="V5" i="195"/>
  <c r="R5" i="195"/>
  <c r="O5" i="195"/>
  <c r="L5" i="195"/>
  <c r="I5" i="195"/>
  <c r="F5" i="195"/>
  <c r="A5" i="195"/>
  <c r="B2" i="195"/>
  <c r="B1" i="195"/>
  <c r="B2" i="194"/>
  <c r="N14" i="194"/>
  <c r="L14" i="194"/>
  <c r="K14" i="194"/>
  <c r="I14" i="194"/>
  <c r="H14" i="194"/>
  <c r="F14" i="194"/>
  <c r="E14" i="194"/>
  <c r="C14" i="194"/>
  <c r="C13" i="194" s="1"/>
  <c r="F13" i="194"/>
  <c r="A13" i="194"/>
  <c r="K12" i="194"/>
  <c r="I12" i="194"/>
  <c r="H12" i="194"/>
  <c r="F12" i="194"/>
  <c r="E12" i="194"/>
  <c r="C12" i="194"/>
  <c r="O11" i="194"/>
  <c r="I11" i="194"/>
  <c r="A11" i="194"/>
  <c r="H10" i="194"/>
  <c r="F10" i="194"/>
  <c r="E10" i="194"/>
  <c r="S9" i="194" s="1"/>
  <c r="C10" i="194"/>
  <c r="O9" i="194"/>
  <c r="L9" i="194"/>
  <c r="F9" i="194"/>
  <c r="A9" i="194"/>
  <c r="E8" i="194"/>
  <c r="C8" i="194"/>
  <c r="S7" i="194" s="1"/>
  <c r="O7" i="194"/>
  <c r="L7" i="194"/>
  <c r="I7" i="194"/>
  <c r="A7" i="194"/>
  <c r="S5" i="194"/>
  <c r="O5" i="194"/>
  <c r="L5" i="194"/>
  <c r="I5" i="194"/>
  <c r="F5" i="194"/>
  <c r="A5" i="194"/>
  <c r="B1" i="194"/>
  <c r="Q16" i="193"/>
  <c r="O16" i="193"/>
  <c r="O15" i="193" s="1"/>
  <c r="N16" i="193"/>
  <c r="L16" i="193"/>
  <c r="K16" i="193"/>
  <c r="I16" i="193"/>
  <c r="H16" i="193"/>
  <c r="F16" i="193"/>
  <c r="F15" i="193" s="1"/>
  <c r="E16" i="193"/>
  <c r="C15" i="193" s="1"/>
  <c r="C16" i="193"/>
  <c r="A15" i="193"/>
  <c r="N14" i="193"/>
  <c r="L14" i="193"/>
  <c r="L13" i="193" s="1"/>
  <c r="K14" i="193"/>
  <c r="I14" i="193"/>
  <c r="H14" i="193"/>
  <c r="F14" i="193"/>
  <c r="E14" i="193"/>
  <c r="C14" i="193"/>
  <c r="R13" i="193"/>
  <c r="A13" i="193"/>
  <c r="K12" i="193"/>
  <c r="I12" i="193"/>
  <c r="H12" i="193"/>
  <c r="F12" i="193"/>
  <c r="E12" i="193"/>
  <c r="C12" i="193"/>
  <c r="O11" i="193"/>
  <c r="A11" i="193"/>
  <c r="H10" i="193"/>
  <c r="F10" i="193"/>
  <c r="E10" i="193"/>
  <c r="C10" i="193"/>
  <c r="R9" i="193"/>
  <c r="O9" i="193"/>
  <c r="L9" i="193"/>
  <c r="A9" i="193"/>
  <c r="E8" i="193"/>
  <c r="C8" i="193"/>
  <c r="R7" i="193"/>
  <c r="O7" i="193"/>
  <c r="L7" i="193"/>
  <c r="I7" i="193"/>
  <c r="A7" i="193"/>
  <c r="V5" i="193"/>
  <c r="R5" i="193"/>
  <c r="O5" i="193"/>
  <c r="L5" i="193"/>
  <c r="I5" i="193"/>
  <c r="F5" i="193"/>
  <c r="A5" i="193"/>
  <c r="B2" i="193"/>
  <c r="B1" i="193"/>
  <c r="Q16" i="192"/>
  <c r="O16" i="192"/>
  <c r="N16" i="192"/>
  <c r="L16" i="192"/>
  <c r="K16" i="192"/>
  <c r="I15" i="192" s="1"/>
  <c r="I16" i="192"/>
  <c r="H16" i="192"/>
  <c r="F16" i="192"/>
  <c r="F15" i="192" s="1"/>
  <c r="E16" i="192"/>
  <c r="C16" i="192"/>
  <c r="C15" i="192"/>
  <c r="A15" i="192"/>
  <c r="N14" i="192"/>
  <c r="L14" i="192"/>
  <c r="L13" i="192" s="1"/>
  <c r="K14" i="192"/>
  <c r="I13" i="192" s="1"/>
  <c r="I14" i="192"/>
  <c r="H14" i="192"/>
  <c r="F14" i="192"/>
  <c r="F13" i="192" s="1"/>
  <c r="E14" i="192"/>
  <c r="C14" i="192"/>
  <c r="R13" i="192"/>
  <c r="A13" i="192"/>
  <c r="K12" i="192"/>
  <c r="I12" i="192"/>
  <c r="H12" i="192"/>
  <c r="F12" i="192"/>
  <c r="E12" i="192"/>
  <c r="C12" i="192"/>
  <c r="C11" i="192" s="1"/>
  <c r="R11" i="192"/>
  <c r="O11" i="192"/>
  <c r="A11" i="192"/>
  <c r="H10" i="192"/>
  <c r="F10" i="192"/>
  <c r="E10" i="192"/>
  <c r="C10" i="192"/>
  <c r="R9" i="192"/>
  <c r="O9" i="192"/>
  <c r="L9" i="192"/>
  <c r="F9" i="192"/>
  <c r="A9" i="192"/>
  <c r="E8" i="192"/>
  <c r="C8" i="192"/>
  <c r="C7" i="192" s="1"/>
  <c r="R7" i="192"/>
  <c r="O7" i="192"/>
  <c r="L7" i="192"/>
  <c r="I7" i="192"/>
  <c r="A7" i="192"/>
  <c r="V5" i="192"/>
  <c r="R5" i="192"/>
  <c r="O5" i="192"/>
  <c r="L5" i="192"/>
  <c r="I5" i="192"/>
  <c r="F5" i="192"/>
  <c r="A5" i="192"/>
  <c r="B2" i="192"/>
  <c r="B1" i="192"/>
  <c r="Q16" i="191"/>
  <c r="O16" i="191"/>
  <c r="N16" i="191"/>
  <c r="L16" i="191"/>
  <c r="K16" i="191"/>
  <c r="I16" i="191"/>
  <c r="H16" i="191"/>
  <c r="F15" i="191" s="1"/>
  <c r="F16" i="191"/>
  <c r="E16" i="191"/>
  <c r="C16" i="191"/>
  <c r="A15" i="191"/>
  <c r="N14" i="191"/>
  <c r="L14" i="191"/>
  <c r="L13" i="191" s="1"/>
  <c r="K14" i="191"/>
  <c r="I14" i="191"/>
  <c r="I13" i="191" s="1"/>
  <c r="H14" i="191"/>
  <c r="F13" i="191" s="1"/>
  <c r="F14" i="191"/>
  <c r="E14" i="191"/>
  <c r="C14" i="191"/>
  <c r="R13" i="191"/>
  <c r="A13" i="191"/>
  <c r="K12" i="191"/>
  <c r="I12" i="191"/>
  <c r="I11" i="191" s="1"/>
  <c r="H12" i="191"/>
  <c r="F11" i="191" s="1"/>
  <c r="F12" i="191"/>
  <c r="E12" i="191"/>
  <c r="C12" i="191"/>
  <c r="R11" i="191"/>
  <c r="O11" i="191"/>
  <c r="A11" i="191"/>
  <c r="H10" i="191"/>
  <c r="F10" i="191"/>
  <c r="V9" i="191" s="1"/>
  <c r="E10" i="191"/>
  <c r="C10" i="191"/>
  <c r="R9" i="191"/>
  <c r="O9" i="191"/>
  <c r="L9" i="191"/>
  <c r="A9" i="191"/>
  <c r="E8" i="191"/>
  <c r="C8" i="191"/>
  <c r="R7" i="191"/>
  <c r="O7" i="191"/>
  <c r="L7" i="191"/>
  <c r="I7" i="191"/>
  <c r="A7" i="191"/>
  <c r="V5" i="191"/>
  <c r="R5" i="191"/>
  <c r="O5" i="191"/>
  <c r="L5" i="191"/>
  <c r="I5" i="191"/>
  <c r="F5" i="191"/>
  <c r="A5" i="191"/>
  <c r="B2" i="191"/>
  <c r="B1" i="191"/>
  <c r="Q16" i="190"/>
  <c r="O16" i="190"/>
  <c r="O15" i="190" s="1"/>
  <c r="N16" i="190"/>
  <c r="L16" i="190"/>
  <c r="K16" i="190"/>
  <c r="I15" i="190" s="1"/>
  <c r="I16" i="190"/>
  <c r="H16" i="190"/>
  <c r="F16" i="190"/>
  <c r="F15" i="190" s="1"/>
  <c r="E16" i="190"/>
  <c r="C16" i="190"/>
  <c r="C15" i="190" s="1"/>
  <c r="A15" i="190"/>
  <c r="N14" i="190"/>
  <c r="L14" i="190"/>
  <c r="L13" i="190" s="1"/>
  <c r="K14" i="190"/>
  <c r="I14" i="190"/>
  <c r="H14" i="190"/>
  <c r="F14" i="190"/>
  <c r="E14" i="190"/>
  <c r="C14" i="190"/>
  <c r="R13" i="190"/>
  <c r="A13" i="190"/>
  <c r="K12" i="190"/>
  <c r="I12" i="190"/>
  <c r="I11" i="190" s="1"/>
  <c r="H12" i="190"/>
  <c r="F12" i="190"/>
  <c r="F11" i="190" s="1"/>
  <c r="E12" i="190"/>
  <c r="C12" i="190"/>
  <c r="C11" i="190" s="1"/>
  <c r="R11" i="190"/>
  <c r="O11" i="190"/>
  <c r="A11" i="190"/>
  <c r="H10" i="190"/>
  <c r="F10" i="190"/>
  <c r="E10" i="190"/>
  <c r="C10" i="190"/>
  <c r="C9" i="190" s="1"/>
  <c r="R9" i="190"/>
  <c r="O9" i="190"/>
  <c r="L9" i="190"/>
  <c r="A9" i="190"/>
  <c r="E8" i="190"/>
  <c r="V7" i="190" s="1"/>
  <c r="X7" i="190" s="1"/>
  <c r="C8" i="190"/>
  <c r="R7" i="190"/>
  <c r="O7" i="190"/>
  <c r="L7" i="190"/>
  <c r="I7" i="190"/>
  <c r="A7" i="190"/>
  <c r="V5" i="190"/>
  <c r="R5" i="190"/>
  <c r="O5" i="190"/>
  <c r="L5" i="190"/>
  <c r="I5" i="190"/>
  <c r="F5" i="190"/>
  <c r="A5" i="190"/>
  <c r="B2" i="190"/>
  <c r="B1" i="190"/>
  <c r="B2" i="189"/>
  <c r="B1" i="189"/>
  <c r="Q16" i="189"/>
  <c r="O16" i="189"/>
  <c r="N16" i="189"/>
  <c r="L16" i="189"/>
  <c r="K16" i="189"/>
  <c r="I16" i="189"/>
  <c r="H16" i="189"/>
  <c r="F16" i="189"/>
  <c r="E16" i="189"/>
  <c r="C16" i="189"/>
  <c r="O15" i="189"/>
  <c r="A15" i="189"/>
  <c r="N14" i="189"/>
  <c r="L14" i="189"/>
  <c r="K14" i="189"/>
  <c r="I14" i="189"/>
  <c r="H14" i="189"/>
  <c r="F13" i="189" s="1"/>
  <c r="F14" i="189"/>
  <c r="E14" i="189"/>
  <c r="C14" i="189"/>
  <c r="C13" i="189" s="1"/>
  <c r="R13" i="189"/>
  <c r="A13" i="189"/>
  <c r="K12" i="189"/>
  <c r="I12" i="189"/>
  <c r="H12" i="189"/>
  <c r="F12" i="189"/>
  <c r="F11" i="189" s="1"/>
  <c r="E12" i="189"/>
  <c r="C12" i="189"/>
  <c r="R11" i="189"/>
  <c r="O11" i="189"/>
  <c r="A11" i="189"/>
  <c r="H10" i="189"/>
  <c r="F10" i="189"/>
  <c r="F9" i="189" s="1"/>
  <c r="E10" i="189"/>
  <c r="C10" i="189"/>
  <c r="R9" i="189"/>
  <c r="O9" i="189"/>
  <c r="L9" i="189"/>
  <c r="A9" i="189"/>
  <c r="E8" i="189"/>
  <c r="C8" i="189"/>
  <c r="C7" i="189" s="1"/>
  <c r="R7" i="189"/>
  <c r="O7" i="189"/>
  <c r="L7" i="189"/>
  <c r="I7" i="189"/>
  <c r="A7" i="189"/>
  <c r="V5" i="189"/>
  <c r="R5" i="189"/>
  <c r="O5" i="189"/>
  <c r="L5" i="189"/>
  <c r="I5" i="189"/>
  <c r="F5" i="189"/>
  <c r="A5" i="189"/>
  <c r="X5" i="190" l="1"/>
  <c r="C7" i="190"/>
  <c r="I13" i="190"/>
  <c r="L15" i="199"/>
  <c r="L13" i="211"/>
  <c r="L15" i="200"/>
  <c r="L15" i="190"/>
  <c r="S7" i="213"/>
  <c r="U7" i="213" s="1"/>
  <c r="L13" i="201"/>
  <c r="I13" i="200"/>
  <c r="C7" i="202"/>
  <c r="I13" i="212"/>
  <c r="C7" i="199"/>
  <c r="C7" i="200"/>
  <c r="C7" i="208"/>
  <c r="S7" i="208"/>
  <c r="L15" i="206"/>
  <c r="L13" i="207"/>
  <c r="L15" i="189"/>
  <c r="I11" i="214"/>
  <c r="S7" i="212"/>
  <c r="I13" i="198"/>
  <c r="S13" i="198"/>
  <c r="I13" i="197"/>
  <c r="S7" i="197"/>
  <c r="I13" i="206"/>
  <c r="I13" i="189"/>
  <c r="C11" i="213"/>
  <c r="P7" i="214"/>
  <c r="I13" i="196"/>
  <c r="S7" i="196"/>
  <c r="V7" i="206"/>
  <c r="C7" i="206"/>
  <c r="F11" i="205"/>
  <c r="L13" i="194"/>
  <c r="F9" i="213"/>
  <c r="S7" i="201"/>
  <c r="S13" i="208"/>
  <c r="I13" i="207"/>
  <c r="L15" i="192"/>
  <c r="F15" i="200"/>
  <c r="S9" i="210"/>
  <c r="L15" i="195"/>
  <c r="C7" i="195"/>
  <c r="C7" i="207"/>
  <c r="L15" i="193"/>
  <c r="I13" i="193"/>
  <c r="V7" i="193"/>
  <c r="C7" i="193"/>
  <c r="L13" i="202"/>
  <c r="L13" i="200"/>
  <c r="V13" i="199"/>
  <c r="L13" i="199"/>
  <c r="L13" i="206"/>
  <c r="I13" i="194"/>
  <c r="V9" i="190"/>
  <c r="C11" i="204"/>
  <c r="V11" i="204"/>
  <c r="X11" i="204" s="1"/>
  <c r="I13" i="203"/>
  <c r="C9" i="202"/>
  <c r="C9" i="200"/>
  <c r="V9" i="200"/>
  <c r="S13" i="209"/>
  <c r="U13" i="209" s="1"/>
  <c r="C11" i="197"/>
  <c r="L15" i="191"/>
  <c r="V7" i="191"/>
  <c r="F15" i="189"/>
  <c r="I13" i="204"/>
  <c r="L13" i="189"/>
  <c r="F9" i="195"/>
  <c r="S7" i="203"/>
  <c r="S9" i="212"/>
  <c r="U9" i="212" s="1"/>
  <c r="S9" i="197"/>
  <c r="C11" i="196"/>
  <c r="X7" i="205"/>
  <c r="F13" i="205"/>
  <c r="C15" i="205"/>
  <c r="F11" i="214"/>
  <c r="C11" i="212"/>
  <c r="C11" i="211"/>
  <c r="C11" i="201"/>
  <c r="S7" i="210"/>
  <c r="C11" i="207"/>
  <c r="C9" i="192"/>
  <c r="C9" i="189"/>
  <c r="U9" i="189" s="1"/>
  <c r="V13" i="195"/>
  <c r="X13" i="195" s="1"/>
  <c r="O5" i="214"/>
  <c r="O15" i="202"/>
  <c r="O15" i="199"/>
  <c r="I11" i="210"/>
  <c r="V13" i="193"/>
  <c r="V9" i="202"/>
  <c r="F9" i="200"/>
  <c r="U9" i="200" s="1"/>
  <c r="V9" i="199"/>
  <c r="S7" i="209"/>
  <c r="S13" i="196"/>
  <c r="L13" i="195"/>
  <c r="F9" i="206"/>
  <c r="V9" i="206"/>
  <c r="C11" i="194"/>
  <c r="F9" i="190"/>
  <c r="F9" i="208"/>
  <c r="C11" i="202"/>
  <c r="C11" i="200"/>
  <c r="V11" i="200"/>
  <c r="X11" i="200" s="1"/>
  <c r="C11" i="199"/>
  <c r="I11" i="209"/>
  <c r="C9" i="191"/>
  <c r="U9" i="199"/>
  <c r="U9" i="206"/>
  <c r="U9" i="204"/>
  <c r="V9" i="204"/>
  <c r="S9" i="201"/>
  <c r="C9" i="201"/>
  <c r="R7" i="208"/>
  <c r="S9" i="208"/>
  <c r="O15" i="195"/>
  <c r="O15" i="192"/>
  <c r="R5" i="207"/>
  <c r="V9" i="189"/>
  <c r="C9" i="212"/>
  <c r="C11" i="209"/>
  <c r="S11" i="209"/>
  <c r="U11" i="209" s="1"/>
  <c r="U7" i="195"/>
  <c r="V9" i="195"/>
  <c r="F9" i="193"/>
  <c r="V9" i="193"/>
  <c r="V9" i="192"/>
  <c r="F9" i="191"/>
  <c r="U5" i="189"/>
  <c r="C11" i="189"/>
  <c r="U9" i="190"/>
  <c r="O15" i="204"/>
  <c r="U15" i="204" s="1"/>
  <c r="S9" i="213"/>
  <c r="F11" i="200"/>
  <c r="C9" i="198"/>
  <c r="C11" i="198"/>
  <c r="R11" i="198" s="1"/>
  <c r="C11" i="195"/>
  <c r="V11" i="195"/>
  <c r="C11" i="193"/>
  <c r="C11" i="191"/>
  <c r="O15" i="191"/>
  <c r="U11" i="190"/>
  <c r="R5" i="201"/>
  <c r="U13" i="200"/>
  <c r="U5" i="200"/>
  <c r="C9" i="197"/>
  <c r="F11" i="196"/>
  <c r="X9" i="205"/>
  <c r="I13" i="205"/>
  <c r="F15" i="205"/>
  <c r="S11" i="194"/>
  <c r="V13" i="190"/>
  <c r="X13" i="190" s="1"/>
  <c r="C13" i="190"/>
  <c r="P9" i="214"/>
  <c r="S11" i="212"/>
  <c r="U11" i="212" s="1"/>
  <c r="V15" i="199"/>
  <c r="R5" i="208"/>
  <c r="F11" i="198"/>
  <c r="C17" i="205"/>
  <c r="S13" i="194"/>
  <c r="U13" i="194" s="1"/>
  <c r="S13" i="207"/>
  <c r="I15" i="189"/>
  <c r="V15" i="189"/>
  <c r="X15" i="189" s="1"/>
  <c r="R5" i="213"/>
  <c r="O11" i="214"/>
  <c r="R5" i="212"/>
  <c r="V11" i="199"/>
  <c r="X11" i="199" s="1"/>
  <c r="R5" i="198"/>
  <c r="I15" i="195"/>
  <c r="V11" i="206"/>
  <c r="I15" i="193"/>
  <c r="V15" i="192"/>
  <c r="I15" i="191"/>
  <c r="V11" i="189"/>
  <c r="X11" i="189" s="1"/>
  <c r="V13" i="204"/>
  <c r="X13" i="204" s="1"/>
  <c r="L13" i="204"/>
  <c r="U13" i="204" s="1"/>
  <c r="U5" i="199"/>
  <c r="C13" i="199"/>
  <c r="F11" i="197"/>
  <c r="F11" i="195"/>
  <c r="V13" i="206"/>
  <c r="F11" i="193"/>
  <c r="F11" i="192"/>
  <c r="U7" i="192"/>
  <c r="V15" i="204"/>
  <c r="X15" i="204" s="1"/>
  <c r="F11" i="202"/>
  <c r="I11" i="201"/>
  <c r="R11" i="201" s="1"/>
  <c r="S11" i="208"/>
  <c r="U11" i="208" s="1"/>
  <c r="R5" i="197"/>
  <c r="U5" i="195"/>
  <c r="C13" i="195"/>
  <c r="U13" i="195" s="1"/>
  <c r="L13" i="205"/>
  <c r="X13" i="205"/>
  <c r="Y13" i="205"/>
  <c r="AA13" i="205" s="1"/>
  <c r="U5" i="193"/>
  <c r="C13" i="193"/>
  <c r="U13" i="193" s="1"/>
  <c r="C13" i="192"/>
  <c r="U5" i="192"/>
  <c r="U5" i="191"/>
  <c r="V11" i="190"/>
  <c r="X11" i="190" s="1"/>
  <c r="C7" i="204"/>
  <c r="U7" i="204" s="1"/>
  <c r="U5" i="204"/>
  <c r="U5" i="202"/>
  <c r="R5" i="211"/>
  <c r="S13" i="201"/>
  <c r="U7" i="200"/>
  <c r="V13" i="200"/>
  <c r="F13" i="208"/>
  <c r="I11" i="198"/>
  <c r="R11" i="196"/>
  <c r="I15" i="205"/>
  <c r="X15" i="205" s="1"/>
  <c r="Y17" i="205"/>
  <c r="AA17" i="205" s="1"/>
  <c r="S11" i="207"/>
  <c r="U11" i="207" s="1"/>
  <c r="R11" i="207"/>
  <c r="F13" i="190"/>
  <c r="U13" i="190" s="1"/>
  <c r="U7" i="190"/>
  <c r="I11" i="213"/>
  <c r="R9" i="213"/>
  <c r="S11" i="213"/>
  <c r="R5" i="203"/>
  <c r="C9" i="203"/>
  <c r="S9" i="203"/>
  <c r="I11" i="212"/>
  <c r="V15" i="200"/>
  <c r="X15" i="200" s="1"/>
  <c r="C15" i="200"/>
  <c r="U15" i="200" s="1"/>
  <c r="S13" i="210"/>
  <c r="F13" i="198"/>
  <c r="F13" i="196"/>
  <c r="F13" i="206"/>
  <c r="U13" i="206" s="1"/>
  <c r="V15" i="206"/>
  <c r="X15" i="206" s="1"/>
  <c r="R7" i="207"/>
  <c r="R13" i="207"/>
  <c r="R13" i="194"/>
  <c r="V15" i="190"/>
  <c r="U5" i="190"/>
  <c r="F13" i="213"/>
  <c r="S13" i="213"/>
  <c r="U13" i="213" s="1"/>
  <c r="U9" i="202"/>
  <c r="V11" i="202"/>
  <c r="S13" i="212"/>
  <c r="U13" i="212" s="1"/>
  <c r="C11" i="210"/>
  <c r="S11" i="210"/>
  <c r="U11" i="210" s="1"/>
  <c r="R5" i="210"/>
  <c r="I11" i="197"/>
  <c r="R11" i="197" s="1"/>
  <c r="C15" i="195"/>
  <c r="V15" i="195"/>
  <c r="U7" i="206"/>
  <c r="U5" i="206"/>
  <c r="V11" i="193"/>
  <c r="X11" i="193" s="1"/>
  <c r="U9" i="192"/>
  <c r="V11" i="192"/>
  <c r="X11" i="192" s="1"/>
  <c r="V11" i="191"/>
  <c r="U9" i="191"/>
  <c r="V13" i="189"/>
  <c r="X13" i="189" s="1"/>
  <c r="U7" i="189"/>
  <c r="U13" i="189"/>
  <c r="F13" i="203"/>
  <c r="S13" i="203"/>
  <c r="U13" i="203" s="1"/>
  <c r="F13" i="202"/>
  <c r="U13" i="202" s="1"/>
  <c r="U7" i="202"/>
  <c r="V13" i="202"/>
  <c r="I11" i="211"/>
  <c r="F13" i="199"/>
  <c r="U13" i="199" s="1"/>
  <c r="U7" i="199"/>
  <c r="R5" i="209"/>
  <c r="S13" i="197"/>
  <c r="U13" i="197" s="1"/>
  <c r="X5" i="205"/>
  <c r="C11" i="205"/>
  <c r="U7" i="193"/>
  <c r="F13" i="193"/>
  <c r="U13" i="192"/>
  <c r="V13" i="192"/>
  <c r="S11" i="203"/>
  <c r="C15" i="202"/>
  <c r="U15" i="202" s="1"/>
  <c r="V15" i="202"/>
  <c r="X15" i="202" s="1"/>
  <c r="S13" i="211"/>
  <c r="U13" i="211" s="1"/>
  <c r="C15" i="199"/>
  <c r="F13" i="209"/>
  <c r="S9" i="196"/>
  <c r="U9" i="196" s="1"/>
  <c r="R5" i="194"/>
  <c r="C9" i="194"/>
  <c r="R9" i="194" s="1"/>
  <c r="V15" i="193"/>
  <c r="X15" i="193" s="1"/>
  <c r="V15" i="191"/>
  <c r="X15" i="191" s="1"/>
  <c r="C15" i="189"/>
  <c r="P11" i="214"/>
  <c r="R11" i="214" s="1"/>
  <c r="C7" i="214"/>
  <c r="O7" i="214" s="1"/>
  <c r="C9" i="214"/>
  <c r="O9" i="214" s="1"/>
  <c r="C7" i="213"/>
  <c r="R7" i="213" s="1"/>
  <c r="F11" i="213"/>
  <c r="R11" i="213" s="1"/>
  <c r="C13" i="213"/>
  <c r="R13" i="213" s="1"/>
  <c r="C7" i="212"/>
  <c r="R7" i="212" s="1"/>
  <c r="F11" i="212"/>
  <c r="R11" i="212" s="1"/>
  <c r="C13" i="212"/>
  <c r="R13" i="212" s="1"/>
  <c r="F9" i="212"/>
  <c r="R9" i="212" s="1"/>
  <c r="C7" i="211"/>
  <c r="R7" i="211" s="1"/>
  <c r="C9" i="211"/>
  <c r="R9" i="211" s="1"/>
  <c r="F11" i="211"/>
  <c r="R11" i="211" s="1"/>
  <c r="C13" i="211"/>
  <c r="R13" i="211" s="1"/>
  <c r="C7" i="210"/>
  <c r="R7" i="210" s="1"/>
  <c r="F11" i="210"/>
  <c r="R11" i="210" s="1"/>
  <c r="C13" i="210"/>
  <c r="R13" i="210" s="1"/>
  <c r="F9" i="210"/>
  <c r="R9" i="210" s="1"/>
  <c r="C7" i="209"/>
  <c r="R7" i="209" s="1"/>
  <c r="F11" i="209"/>
  <c r="R11" i="209" s="1"/>
  <c r="C13" i="209"/>
  <c r="R13" i="209" s="1"/>
  <c r="F9" i="209"/>
  <c r="R9" i="209" s="1"/>
  <c r="C9" i="208"/>
  <c r="R9" i="208" s="1"/>
  <c r="F11" i="208"/>
  <c r="R11" i="208" s="1"/>
  <c r="C13" i="208"/>
  <c r="R13" i="208" s="1"/>
  <c r="F9" i="207"/>
  <c r="R9" i="207" s="1"/>
  <c r="F15" i="206"/>
  <c r="U15" i="206" s="1"/>
  <c r="I11" i="206"/>
  <c r="U11" i="206" s="1"/>
  <c r="X11" i="205"/>
  <c r="X17" i="205"/>
  <c r="Y11" i="205"/>
  <c r="AA11" i="205" s="1"/>
  <c r="Y15" i="205"/>
  <c r="AA15" i="205" s="1"/>
  <c r="V7" i="204"/>
  <c r="X7" i="204" s="1"/>
  <c r="I11" i="204"/>
  <c r="U11" i="204" s="1"/>
  <c r="U11" i="191"/>
  <c r="V13" i="191"/>
  <c r="C7" i="203"/>
  <c r="R7" i="203" s="1"/>
  <c r="F11" i="203"/>
  <c r="R11" i="203" s="1"/>
  <c r="C13" i="203"/>
  <c r="R13" i="203" s="1"/>
  <c r="F9" i="203"/>
  <c r="R9" i="203" s="1"/>
  <c r="I11" i="202"/>
  <c r="U11" i="202" s="1"/>
  <c r="C7" i="201"/>
  <c r="R7" i="201" s="1"/>
  <c r="S11" i="201"/>
  <c r="U11" i="201" s="1"/>
  <c r="C13" i="201"/>
  <c r="R13" i="201" s="1"/>
  <c r="F9" i="201"/>
  <c r="R9" i="201" s="1"/>
  <c r="V7" i="200"/>
  <c r="I11" i="200"/>
  <c r="V7" i="199"/>
  <c r="I11" i="199"/>
  <c r="U11" i="199" s="1"/>
  <c r="C7" i="198"/>
  <c r="R7" i="198" s="1"/>
  <c r="S11" i="198"/>
  <c r="U11" i="198" s="1"/>
  <c r="C13" i="198"/>
  <c r="R13" i="198" s="1"/>
  <c r="F9" i="198"/>
  <c r="R9" i="198" s="1"/>
  <c r="C7" i="197"/>
  <c r="R7" i="197" s="1"/>
  <c r="S11" i="197"/>
  <c r="C13" i="197"/>
  <c r="R13" i="197" s="1"/>
  <c r="F9" i="197"/>
  <c r="R9" i="197" s="1"/>
  <c r="C7" i="196"/>
  <c r="R7" i="196" s="1"/>
  <c r="S11" i="196"/>
  <c r="C13" i="196"/>
  <c r="R13" i="196" s="1"/>
  <c r="F9" i="196"/>
  <c r="R9" i="196" s="1"/>
  <c r="C9" i="195"/>
  <c r="U9" i="195" s="1"/>
  <c r="I11" i="195"/>
  <c r="U11" i="195" s="1"/>
  <c r="C7" i="194"/>
  <c r="R7" i="194" s="1"/>
  <c r="F11" i="194"/>
  <c r="U15" i="193"/>
  <c r="C9" i="193"/>
  <c r="I11" i="193"/>
  <c r="U11" i="193" s="1"/>
  <c r="U15" i="192"/>
  <c r="V7" i="192"/>
  <c r="I11" i="192"/>
  <c r="U11" i="192" s="1"/>
  <c r="C7" i="191"/>
  <c r="U7" i="191" s="1"/>
  <c r="C15" i="191"/>
  <c r="C13" i="191"/>
  <c r="U13" i="191" s="1"/>
  <c r="U15" i="190"/>
  <c r="V7" i="189"/>
  <c r="I11" i="189"/>
  <c r="U11" i="189" s="1"/>
  <c r="X9" i="190" l="1"/>
  <c r="X11" i="202"/>
  <c r="X9" i="202"/>
  <c r="X15" i="199"/>
  <c r="X13" i="199"/>
  <c r="U11" i="211"/>
  <c r="X13" i="200"/>
  <c r="X15" i="190"/>
  <c r="U5" i="213"/>
  <c r="X13" i="202"/>
  <c r="X5" i="202"/>
  <c r="X7" i="202"/>
  <c r="U13" i="201"/>
  <c r="U9" i="201"/>
  <c r="X9" i="199"/>
  <c r="X7" i="199"/>
  <c r="X7" i="200"/>
  <c r="X9" i="200"/>
  <c r="U13" i="198"/>
  <c r="U7" i="212"/>
  <c r="U5" i="212"/>
  <c r="X5" i="199"/>
  <c r="X5" i="200"/>
  <c r="U13" i="208"/>
  <c r="U7" i="208"/>
  <c r="U5" i="208"/>
  <c r="U9" i="208"/>
  <c r="X11" i="206"/>
  <c r="X13" i="206"/>
  <c r="U13" i="207"/>
  <c r="X9" i="204"/>
  <c r="U9" i="213"/>
  <c r="U11" i="213"/>
  <c r="R9" i="214"/>
  <c r="R7" i="214"/>
  <c r="U9" i="198"/>
  <c r="U5" i="198"/>
  <c r="U7" i="198"/>
  <c r="U9" i="197"/>
  <c r="U7" i="197"/>
  <c r="U11" i="197"/>
  <c r="U5" i="197"/>
  <c r="X9" i="206"/>
  <c r="X9" i="189"/>
  <c r="X7" i="189"/>
  <c r="R5" i="214"/>
  <c r="U9" i="211"/>
  <c r="U7" i="211"/>
  <c r="U5" i="211"/>
  <c r="U7" i="201"/>
  <c r="U13" i="210"/>
  <c r="U7" i="210"/>
  <c r="U9" i="210"/>
  <c r="U13" i="196"/>
  <c r="U11" i="196"/>
  <c r="U7" i="196"/>
  <c r="U5" i="196"/>
  <c r="U11" i="194"/>
  <c r="X5" i="189"/>
  <c r="U11" i="203"/>
  <c r="U5" i="201"/>
  <c r="U9" i="209"/>
  <c r="X9" i="195"/>
  <c r="X15" i="195"/>
  <c r="U9" i="207"/>
  <c r="U5" i="207"/>
  <c r="U7" i="207"/>
  <c r="X13" i="192"/>
  <c r="X15" i="192"/>
  <c r="X7" i="192"/>
  <c r="X9" i="192"/>
  <c r="X5" i="192"/>
  <c r="X11" i="195"/>
  <c r="X5" i="195"/>
  <c r="X7" i="195"/>
  <c r="X9" i="193"/>
  <c r="X13" i="193"/>
  <c r="X7" i="193"/>
  <c r="X5" i="193"/>
  <c r="U5" i="210"/>
  <c r="X7" i="206"/>
  <c r="U9" i="194"/>
  <c r="U5" i="194"/>
  <c r="U7" i="194"/>
  <c r="U9" i="203"/>
  <c r="U7" i="203"/>
  <c r="U5" i="209"/>
  <c r="X5" i="206"/>
  <c r="X13" i="191"/>
  <c r="X11" i="191"/>
  <c r="X9" i="191"/>
  <c r="X7" i="191"/>
  <c r="X5" i="191"/>
  <c r="U5" i="203"/>
  <c r="U7" i="209"/>
  <c r="U15" i="195"/>
  <c r="W11" i="195" s="1"/>
  <c r="Y11" i="195" s="1"/>
  <c r="Q7" i="214"/>
  <c r="S7" i="214" s="1"/>
  <c r="U15" i="199"/>
  <c r="W5" i="199" s="1"/>
  <c r="Y5" i="199" s="1"/>
  <c r="R11" i="194"/>
  <c r="T11" i="194" s="1"/>
  <c r="V11" i="194" s="1"/>
  <c r="U15" i="191"/>
  <c r="W9" i="191" s="1"/>
  <c r="Y9" i="191" s="1"/>
  <c r="U11" i="200"/>
  <c r="W11" i="200" s="1"/>
  <c r="Y11" i="200" s="1"/>
  <c r="U9" i="193"/>
  <c r="W11" i="193" s="1"/>
  <c r="Y11" i="193" s="1"/>
  <c r="U15" i="189"/>
  <c r="W15" i="189" s="1"/>
  <c r="Y15" i="189" s="1"/>
  <c r="T9" i="201"/>
  <c r="V9" i="201" s="1"/>
  <c r="T11" i="208"/>
  <c r="V11" i="208" s="1"/>
  <c r="Z7" i="205"/>
  <c r="AB7" i="205" s="1"/>
  <c r="T7" i="213"/>
  <c r="V7" i="213" s="1"/>
  <c r="T9" i="198"/>
  <c r="V9" i="198" s="1"/>
  <c r="T9" i="196"/>
  <c r="V9" i="196" s="1"/>
  <c r="W15" i="190"/>
  <c r="T9" i="212"/>
  <c r="V9" i="212" s="1"/>
  <c r="T9" i="210"/>
  <c r="V9" i="210" s="1"/>
  <c r="T9" i="203"/>
  <c r="V9" i="203" s="1"/>
  <c r="T9" i="197"/>
  <c r="V9" i="197" s="1"/>
  <c r="Z17" i="205"/>
  <c r="AB17" i="205" s="1"/>
  <c r="W11" i="202"/>
  <c r="Y11" i="202" s="1"/>
  <c r="T11" i="211"/>
  <c r="V11" i="211" s="1"/>
  <c r="T9" i="209"/>
  <c r="V9" i="209" s="1"/>
  <c r="Q5" i="214"/>
  <c r="Q9" i="214"/>
  <c r="Q11" i="214"/>
  <c r="S11" i="214" s="1"/>
  <c r="T13" i="213"/>
  <c r="V13" i="213" s="1"/>
  <c r="T9" i="213"/>
  <c r="T11" i="213"/>
  <c r="T5" i="213"/>
  <c r="V5" i="213" s="1"/>
  <c r="T7" i="212"/>
  <c r="V7" i="212" s="1"/>
  <c r="T13" i="212"/>
  <c r="V13" i="212" s="1"/>
  <c r="T5" i="212"/>
  <c r="V5" i="212" s="1"/>
  <c r="T11" i="212"/>
  <c r="V11" i="212" s="1"/>
  <c r="T7" i="211"/>
  <c r="V7" i="211" s="1"/>
  <c r="T13" i="211"/>
  <c r="V13" i="211" s="1"/>
  <c r="T9" i="211"/>
  <c r="V9" i="211" s="1"/>
  <c r="T5" i="211"/>
  <c r="V5" i="211" s="1"/>
  <c r="T11" i="210"/>
  <c r="V11" i="210" s="1"/>
  <c r="T7" i="210"/>
  <c r="T5" i="210"/>
  <c r="V5" i="210" s="1"/>
  <c r="T13" i="210"/>
  <c r="V13" i="210" s="1"/>
  <c r="T7" i="209"/>
  <c r="T11" i="209"/>
  <c r="V11" i="209" s="1"/>
  <c r="T13" i="209"/>
  <c r="V13" i="209" s="1"/>
  <c r="T5" i="209"/>
  <c r="V5" i="209" s="1"/>
  <c r="T9" i="208"/>
  <c r="T13" i="208"/>
  <c r="V13" i="208" s="1"/>
  <c r="T7" i="208"/>
  <c r="V7" i="208" s="1"/>
  <c r="T5" i="208"/>
  <c r="V5" i="208" s="1"/>
  <c r="T9" i="207"/>
  <c r="T5" i="207"/>
  <c r="T7" i="207"/>
  <c r="V7" i="207" s="1"/>
  <c r="T13" i="207"/>
  <c r="V13" i="207" s="1"/>
  <c r="T11" i="207"/>
  <c r="V11" i="207" s="1"/>
  <c r="W11" i="206"/>
  <c r="W9" i="206"/>
  <c r="W7" i="206"/>
  <c r="Y7" i="206" s="1"/>
  <c r="W5" i="206"/>
  <c r="W15" i="206"/>
  <c r="Y15" i="206" s="1"/>
  <c r="W13" i="206"/>
  <c r="Z5" i="205"/>
  <c r="AB5" i="205" s="1"/>
  <c r="Z11" i="205"/>
  <c r="AB11" i="205" s="1"/>
  <c r="Z15" i="205"/>
  <c r="AB15" i="205" s="1"/>
  <c r="Z13" i="205"/>
  <c r="AB13" i="205" s="1"/>
  <c r="Z9" i="205"/>
  <c r="AB9" i="205" s="1"/>
  <c r="W11" i="204"/>
  <c r="Y11" i="204" s="1"/>
  <c r="W9" i="204"/>
  <c r="Y9" i="204" s="1"/>
  <c r="W13" i="204"/>
  <c r="Y13" i="204" s="1"/>
  <c r="W5" i="204"/>
  <c r="Y5" i="204" s="1"/>
  <c r="W15" i="204"/>
  <c r="Y15" i="204" s="1"/>
  <c r="W7" i="204"/>
  <c r="Y7" i="204" s="1"/>
  <c r="T11" i="203"/>
  <c r="V11" i="203" s="1"/>
  <c r="T7" i="203"/>
  <c r="V7" i="203" s="1"/>
  <c r="T13" i="203"/>
  <c r="V13" i="203" s="1"/>
  <c r="T5" i="203"/>
  <c r="W9" i="202"/>
  <c r="Y9" i="202" s="1"/>
  <c r="W7" i="202"/>
  <c r="Y7" i="202" s="1"/>
  <c r="W15" i="202"/>
  <c r="Y15" i="202" s="1"/>
  <c r="W13" i="202"/>
  <c r="Y13" i="202" s="1"/>
  <c r="W5" i="202"/>
  <c r="Y5" i="202" s="1"/>
  <c r="T7" i="201"/>
  <c r="V7" i="201" s="1"/>
  <c r="T13" i="201"/>
  <c r="V13" i="201" s="1"/>
  <c r="T5" i="201"/>
  <c r="T11" i="201"/>
  <c r="V11" i="201" s="1"/>
  <c r="W13" i="200"/>
  <c r="Y13" i="200" s="1"/>
  <c r="T7" i="198"/>
  <c r="T11" i="198"/>
  <c r="V11" i="198" s="1"/>
  <c r="T13" i="198"/>
  <c r="V13" i="198" s="1"/>
  <c r="T5" i="198"/>
  <c r="V5" i="198" s="1"/>
  <c r="T7" i="197"/>
  <c r="V7" i="197" s="1"/>
  <c r="T11" i="197"/>
  <c r="V11" i="197" s="1"/>
  <c r="T13" i="197"/>
  <c r="V13" i="197" s="1"/>
  <c r="T5" i="197"/>
  <c r="T7" i="196"/>
  <c r="V7" i="196" s="1"/>
  <c r="T11" i="196"/>
  <c r="V11" i="196" s="1"/>
  <c r="T13" i="196"/>
  <c r="V13" i="196" s="1"/>
  <c r="T5" i="196"/>
  <c r="T7" i="194"/>
  <c r="V7" i="194" s="1"/>
  <c r="W11" i="192"/>
  <c r="Y11" i="192" s="1"/>
  <c r="W5" i="192"/>
  <c r="W13" i="192"/>
  <c r="Y13" i="192" s="1"/>
  <c r="W9" i="192"/>
  <c r="W7" i="192"/>
  <c r="Y7" i="192" s="1"/>
  <c r="W15" i="192"/>
  <c r="Y15" i="192" s="1"/>
  <c r="W7" i="190"/>
  <c r="Y7" i="190" s="1"/>
  <c r="W13" i="190"/>
  <c r="Y13" i="190" s="1"/>
  <c r="W11" i="190"/>
  <c r="Y11" i="190" s="1"/>
  <c r="W5" i="190"/>
  <c r="Y5" i="190" s="1"/>
  <c r="W9" i="190"/>
  <c r="Y9" i="190" s="1"/>
  <c r="Y15" i="190" l="1"/>
  <c r="W7" i="199"/>
  <c r="Y7" i="199" s="1"/>
  <c r="W5" i="200"/>
  <c r="Y5" i="200" s="1"/>
  <c r="W9" i="200"/>
  <c r="Y9" i="200" s="1"/>
  <c r="V9" i="213"/>
  <c r="W5" i="213" s="1"/>
  <c r="V11" i="213"/>
  <c r="W11" i="213" s="1"/>
  <c r="V9" i="208"/>
  <c r="Y13" i="206"/>
  <c r="Y11" i="206"/>
  <c r="Y9" i="206"/>
  <c r="V9" i="207"/>
  <c r="V5" i="207"/>
  <c r="W9" i="207" s="1"/>
  <c r="W5" i="189"/>
  <c r="Y5" i="189" s="1"/>
  <c r="S9" i="214"/>
  <c r="S5" i="214"/>
  <c r="V7" i="198"/>
  <c r="V5" i="197"/>
  <c r="V5" i="201"/>
  <c r="W11" i="201" s="1"/>
  <c r="V7" i="210"/>
  <c r="V5" i="196"/>
  <c r="T5" i="194"/>
  <c r="V5" i="194" s="1"/>
  <c r="T9" i="194"/>
  <c r="V9" i="194" s="1"/>
  <c r="T13" i="194"/>
  <c r="V13" i="194" s="1"/>
  <c r="V5" i="203"/>
  <c r="Y9" i="192"/>
  <c r="Y5" i="192"/>
  <c r="W11" i="199"/>
  <c r="Y11" i="199" s="1"/>
  <c r="W15" i="199"/>
  <c r="Y15" i="199" s="1"/>
  <c r="W13" i="199"/>
  <c r="Y13" i="199" s="1"/>
  <c r="W9" i="199"/>
  <c r="Y9" i="199" s="1"/>
  <c r="W9" i="195"/>
  <c r="Y9" i="195" s="1"/>
  <c r="W5" i="195"/>
  <c r="Y5" i="195" s="1"/>
  <c r="Z5" i="195" s="1"/>
  <c r="W13" i="195"/>
  <c r="Y13" i="195" s="1"/>
  <c r="W7" i="195"/>
  <c r="Y7" i="195" s="1"/>
  <c r="W15" i="195"/>
  <c r="Y15" i="195" s="1"/>
  <c r="Y5" i="206"/>
  <c r="Z11" i="206" s="1"/>
  <c r="V7" i="209"/>
  <c r="W5" i="191"/>
  <c r="Y5" i="191" s="1"/>
  <c r="W13" i="191"/>
  <c r="Y13" i="191" s="1"/>
  <c r="W11" i="191"/>
  <c r="Y11" i="191" s="1"/>
  <c r="W7" i="191"/>
  <c r="Y7" i="191" s="1"/>
  <c r="Z5" i="191" s="1"/>
  <c r="W15" i="191"/>
  <c r="Y15" i="191" s="1"/>
  <c r="W11" i="189"/>
  <c r="Y11" i="189" s="1"/>
  <c r="W15" i="193"/>
  <c r="Y15" i="193" s="1"/>
  <c r="W7" i="193"/>
  <c r="Y7" i="193" s="1"/>
  <c r="W15" i="200"/>
  <c r="Y15" i="200" s="1"/>
  <c r="W7" i="200"/>
  <c r="Y7" i="200" s="1"/>
  <c r="W9" i="193"/>
  <c r="Y9" i="193" s="1"/>
  <c r="W13" i="189"/>
  <c r="Y13" i="189" s="1"/>
  <c r="W7" i="189"/>
  <c r="Y7" i="189" s="1"/>
  <c r="W9" i="189"/>
  <c r="Y9" i="189" s="1"/>
  <c r="W5" i="193"/>
  <c r="Y5" i="193" s="1"/>
  <c r="Z11" i="193" s="1"/>
  <c r="W13" i="193"/>
  <c r="Y13" i="193" s="1"/>
  <c r="T9" i="214"/>
  <c r="T7" i="214"/>
  <c r="T11" i="214"/>
  <c r="T5" i="214"/>
  <c r="W13" i="213"/>
  <c r="W9" i="213"/>
  <c r="W7" i="213"/>
  <c r="W13" i="212"/>
  <c r="W9" i="212"/>
  <c r="W5" i="212"/>
  <c r="W11" i="212"/>
  <c r="W7" i="212"/>
  <c r="W13" i="211"/>
  <c r="W9" i="211"/>
  <c r="W5" i="211"/>
  <c r="W11" i="211"/>
  <c r="W7" i="211"/>
  <c r="W13" i="210"/>
  <c r="W9" i="210"/>
  <c r="W5" i="210"/>
  <c r="W11" i="210"/>
  <c r="W7" i="210"/>
  <c r="W13" i="209"/>
  <c r="W9" i="209"/>
  <c r="W5" i="209"/>
  <c r="W11" i="209"/>
  <c r="W7" i="209"/>
  <c r="W13" i="208"/>
  <c r="W9" i="208"/>
  <c r="W5" i="208"/>
  <c r="W11" i="208"/>
  <c r="W7" i="208"/>
  <c r="W11" i="207"/>
  <c r="W7" i="207"/>
  <c r="W13" i="207"/>
  <c r="W5" i="207"/>
  <c r="AC17" i="205"/>
  <c r="AC13" i="205"/>
  <c r="AC9" i="205"/>
  <c r="AC5" i="205"/>
  <c r="AC15" i="205"/>
  <c r="AC11" i="205"/>
  <c r="AC7" i="205"/>
  <c r="Z11" i="204"/>
  <c r="Z9" i="204"/>
  <c r="Z15" i="204"/>
  <c r="Z13" i="204"/>
  <c r="Z7" i="204"/>
  <c r="Z5" i="204"/>
  <c r="W13" i="203"/>
  <c r="W9" i="203"/>
  <c r="W5" i="203"/>
  <c r="W11" i="203"/>
  <c r="W7" i="203"/>
  <c r="Z11" i="202"/>
  <c r="Z9" i="202"/>
  <c r="Z15" i="202"/>
  <c r="Z13" i="202"/>
  <c r="Z5" i="202"/>
  <c r="Z7" i="202"/>
  <c r="W9" i="198"/>
  <c r="W5" i="198"/>
  <c r="W7" i="198"/>
  <c r="W13" i="197"/>
  <c r="W9" i="197"/>
  <c r="W5" i="197"/>
  <c r="W11" i="197"/>
  <c r="W7" i="197"/>
  <c r="W13" i="196"/>
  <c r="W9" i="196"/>
  <c r="W5" i="196"/>
  <c r="W11" i="196"/>
  <c r="W7" i="196"/>
  <c r="W11" i="194"/>
  <c r="W7" i="194"/>
  <c r="W13" i="194"/>
  <c r="W9" i="194"/>
  <c r="W5" i="194"/>
  <c r="Z11" i="192"/>
  <c r="Z9" i="192"/>
  <c r="Z15" i="192"/>
  <c r="Z13" i="192"/>
  <c r="Z7" i="192"/>
  <c r="Z5" i="192"/>
  <c r="Z11" i="190"/>
  <c r="Z9" i="190"/>
  <c r="Z15" i="190"/>
  <c r="Z13" i="190"/>
  <c r="Z7" i="190"/>
  <c r="Z5" i="190"/>
  <c r="Z13" i="199" l="1"/>
  <c r="W5" i="201"/>
  <c r="W9" i="201"/>
  <c r="W7" i="201"/>
  <c r="W13" i="201"/>
  <c r="Z15" i="199"/>
  <c r="Z13" i="206"/>
  <c r="Z15" i="206"/>
  <c r="Z5" i="206"/>
  <c r="Z9" i="206"/>
  <c r="Z7" i="206"/>
  <c r="Z9" i="195"/>
  <c r="Z13" i="195"/>
  <c r="Z11" i="200"/>
  <c r="Z5" i="199"/>
  <c r="Z9" i="199"/>
  <c r="Z11" i="199"/>
  <c r="Z7" i="199"/>
  <c r="Z15" i="195"/>
  <c r="Z7" i="195"/>
  <c r="Z11" i="195"/>
  <c r="Z13" i="191"/>
  <c r="Z15" i="191"/>
  <c r="Z7" i="191"/>
  <c r="Z9" i="191"/>
  <c r="Z11" i="191"/>
  <c r="Z11" i="189"/>
  <c r="Z9" i="189"/>
  <c r="Z15" i="189"/>
  <c r="Z5" i="189"/>
  <c r="Z13" i="200"/>
  <c r="Z7" i="200"/>
  <c r="Z15" i="200"/>
  <c r="Z5" i="200"/>
  <c r="Z9" i="200"/>
  <c r="Z7" i="193"/>
  <c r="Z13" i="193"/>
  <c r="Z15" i="193"/>
  <c r="Z9" i="193"/>
  <c r="Z5" i="193"/>
  <c r="Z13" i="189"/>
  <c r="Z7" i="189"/>
  <c r="T18" i="186"/>
  <c r="R18" i="186"/>
  <c r="Q18" i="186"/>
  <c r="O18" i="186"/>
  <c r="N18" i="186"/>
  <c r="L18" i="186"/>
  <c r="K18" i="186"/>
  <c r="I18" i="186"/>
  <c r="I17" i="186" s="1"/>
  <c r="H18" i="186"/>
  <c r="F17" i="186" s="1"/>
  <c r="F18" i="186"/>
  <c r="E18" i="186"/>
  <c r="C18" i="186"/>
  <c r="O17" i="186"/>
  <c r="L17" i="186"/>
  <c r="A17" i="186"/>
  <c r="Q16" i="186"/>
  <c r="O15" i="186" s="1"/>
  <c r="O16" i="186"/>
  <c r="N16" i="186"/>
  <c r="L16" i="186"/>
  <c r="L15" i="186" s="1"/>
  <c r="K16" i="186"/>
  <c r="I16" i="186"/>
  <c r="H16" i="186"/>
  <c r="F16" i="186"/>
  <c r="E16" i="186"/>
  <c r="C16" i="186"/>
  <c r="U15" i="186"/>
  <c r="F15" i="186"/>
  <c r="A15" i="186"/>
  <c r="N14" i="186"/>
  <c r="L13" i="186" s="1"/>
  <c r="L14" i="186"/>
  <c r="K14" i="186"/>
  <c r="I14" i="186"/>
  <c r="H14" i="186"/>
  <c r="F14" i="186"/>
  <c r="E14" i="186"/>
  <c r="C14" i="186"/>
  <c r="U13" i="186"/>
  <c r="R13" i="186"/>
  <c r="A13" i="186"/>
  <c r="K12" i="186"/>
  <c r="I12" i="186"/>
  <c r="H12" i="186"/>
  <c r="F12" i="186"/>
  <c r="E12" i="186"/>
  <c r="C12" i="186"/>
  <c r="U11" i="186"/>
  <c r="R11" i="186"/>
  <c r="O11" i="186"/>
  <c r="I11" i="186"/>
  <c r="A11" i="186"/>
  <c r="H10" i="186"/>
  <c r="F10" i="186"/>
  <c r="F9" i="186" s="1"/>
  <c r="E10" i="186"/>
  <c r="C10" i="186"/>
  <c r="U9" i="186"/>
  <c r="R9" i="186"/>
  <c r="O9" i="186"/>
  <c r="L9" i="186"/>
  <c r="C9" i="186"/>
  <c r="A9" i="186"/>
  <c r="E8" i="186"/>
  <c r="C7" i="186" s="1"/>
  <c r="C8" i="186"/>
  <c r="U7" i="186"/>
  <c r="R7" i="186"/>
  <c r="O7" i="186"/>
  <c r="L7" i="186"/>
  <c r="I7" i="186"/>
  <c r="A7" i="186"/>
  <c r="Y5" i="186"/>
  <c r="AA5" i="186" s="1"/>
  <c r="U5" i="186"/>
  <c r="R5" i="186"/>
  <c r="O5" i="186"/>
  <c r="L5" i="186"/>
  <c r="I5" i="186"/>
  <c r="F5" i="186"/>
  <c r="A5" i="186"/>
  <c r="B2" i="186"/>
  <c r="B1" i="186"/>
  <c r="R17" i="186" l="1"/>
  <c r="F11" i="186"/>
  <c r="C13" i="186"/>
  <c r="F13" i="186"/>
  <c r="C15" i="186"/>
  <c r="C11" i="186"/>
  <c r="Y11" i="186"/>
  <c r="AA11" i="186" s="1"/>
  <c r="I13" i="186"/>
  <c r="Y13" i="186"/>
  <c r="AA13" i="186" s="1"/>
  <c r="Y17" i="186"/>
  <c r="AA17" i="186" s="1"/>
  <c r="X5" i="186"/>
  <c r="C17" i="186"/>
  <c r="X17" i="186" s="1"/>
  <c r="X11" i="186"/>
  <c r="X13" i="186"/>
  <c r="X9" i="186"/>
  <c r="I15" i="186"/>
  <c r="X7" i="186"/>
  <c r="X15" i="186"/>
  <c r="Y9" i="186"/>
  <c r="AA9" i="186" s="1"/>
  <c r="Y7" i="186"/>
  <c r="AA7" i="186" s="1"/>
  <c r="Y15" i="186"/>
  <c r="AA15" i="186" s="1"/>
  <c r="Z5" i="186" l="1"/>
  <c r="AB5" i="186" s="1"/>
  <c r="Z15" i="186"/>
  <c r="AB15" i="186" s="1"/>
  <c r="Z7" i="186"/>
  <c r="AB7" i="186" s="1"/>
  <c r="Z11" i="186"/>
  <c r="AB11" i="186" s="1"/>
  <c r="Z13" i="186"/>
  <c r="AB13" i="186" s="1"/>
  <c r="Z17" i="186"/>
  <c r="AB17" i="186" s="1"/>
  <c r="Z9" i="186"/>
  <c r="AB9" i="186" s="1"/>
  <c r="AC17" i="186" l="1"/>
  <c r="AC15" i="186"/>
  <c r="AC9" i="186"/>
  <c r="AC13" i="186"/>
  <c r="AC7" i="186"/>
  <c r="AC5" i="186"/>
  <c r="AC11" i="186"/>
  <c r="B1" i="6" l="1"/>
  <c r="B2" i="6"/>
  <c r="A5" i="6"/>
  <c r="F5" i="6"/>
  <c r="L5" i="6" s="1"/>
  <c r="I5" i="6"/>
  <c r="M5" i="6"/>
  <c r="O5" i="6"/>
  <c r="A7" i="6"/>
  <c r="C7" i="6"/>
  <c r="L7" i="6" s="1"/>
  <c r="I7" i="6"/>
  <c r="M7" i="6"/>
  <c r="O7" i="6" s="1"/>
  <c r="C8" i="6"/>
  <c r="E8" i="6"/>
  <c r="A9" i="6"/>
  <c r="F9" i="6"/>
  <c r="C10" i="6"/>
  <c r="M9" i="6" s="1"/>
  <c r="O9" i="6" s="1"/>
  <c r="E10" i="6"/>
  <c r="F10" i="6"/>
  <c r="H10" i="6"/>
  <c r="B1" i="5"/>
  <c r="B2" i="5"/>
  <c r="A5" i="5"/>
  <c r="F5" i="5"/>
  <c r="I5" i="5"/>
  <c r="O5" i="5" s="1"/>
  <c r="L5" i="5"/>
  <c r="P5" i="5"/>
  <c r="R5" i="5"/>
  <c r="A7" i="5"/>
  <c r="C7" i="5"/>
  <c r="O7" i="5" s="1"/>
  <c r="I7" i="5"/>
  <c r="L7" i="5"/>
  <c r="P7" i="5"/>
  <c r="R7" i="5" s="1"/>
  <c r="C8" i="5"/>
  <c r="E8" i="5"/>
  <c r="A9" i="5"/>
  <c r="C9" i="5"/>
  <c r="O9" i="5" s="1"/>
  <c r="L9" i="5"/>
  <c r="C10" i="5"/>
  <c r="E10" i="5"/>
  <c r="F10" i="5"/>
  <c r="F9" i="5" s="1"/>
  <c r="H10" i="5"/>
  <c r="A11" i="5"/>
  <c r="F11" i="5"/>
  <c r="C12" i="5"/>
  <c r="E12" i="5"/>
  <c r="F12" i="5"/>
  <c r="H12" i="5"/>
  <c r="I12" i="5"/>
  <c r="K12" i="5"/>
  <c r="I11" i="5" s="1"/>
  <c r="B1" i="7"/>
  <c r="A5" i="7"/>
  <c r="F5" i="7"/>
  <c r="I5" i="7"/>
  <c r="R5" i="7" s="1"/>
  <c r="L5" i="7"/>
  <c r="O5" i="7"/>
  <c r="S5" i="7"/>
  <c r="U5" i="7" s="1"/>
  <c r="A7" i="7"/>
  <c r="I7" i="7"/>
  <c r="L7" i="7"/>
  <c r="O7" i="7"/>
  <c r="C8" i="7"/>
  <c r="C7" i="7" s="1"/>
  <c r="E8" i="7"/>
  <c r="A9" i="7"/>
  <c r="L9" i="7"/>
  <c r="O9" i="7"/>
  <c r="C10" i="7"/>
  <c r="C9" i="7" s="1"/>
  <c r="E10" i="7"/>
  <c r="F10" i="7"/>
  <c r="F9" i="7" s="1"/>
  <c r="H10" i="7"/>
  <c r="A11" i="7"/>
  <c r="I11" i="7"/>
  <c r="O11" i="7"/>
  <c r="C12" i="7"/>
  <c r="C11" i="7" s="1"/>
  <c r="E12" i="7"/>
  <c r="F12" i="7"/>
  <c r="H12" i="7"/>
  <c r="F11" i="7" s="1"/>
  <c r="I12" i="7"/>
  <c r="S11" i="7" s="1"/>
  <c r="U11" i="7" s="1"/>
  <c r="K12" i="7"/>
  <c r="A13" i="7"/>
  <c r="C14" i="7"/>
  <c r="C13" i="7" s="1"/>
  <c r="E14" i="7"/>
  <c r="F14" i="7"/>
  <c r="H14" i="7"/>
  <c r="F13" i="7" s="1"/>
  <c r="I14" i="7"/>
  <c r="I13" i="7" s="1"/>
  <c r="K14" i="7"/>
  <c r="L14" i="7"/>
  <c r="N14" i="7"/>
  <c r="B1" i="22"/>
  <c r="B2" i="22"/>
  <c r="A5" i="22"/>
  <c r="F5" i="22"/>
  <c r="X5" i="22" s="1"/>
  <c r="I5" i="22"/>
  <c r="L5" i="22"/>
  <c r="O5" i="22"/>
  <c r="R5" i="22"/>
  <c r="U5" i="22"/>
  <c r="Y5" i="22"/>
  <c r="AA5" i="22"/>
  <c r="A7" i="22"/>
  <c r="I7" i="22"/>
  <c r="L7" i="22"/>
  <c r="O7" i="22"/>
  <c r="R7" i="22"/>
  <c r="U7" i="22"/>
  <c r="C8" i="22"/>
  <c r="C7" i="22" s="1"/>
  <c r="X7" i="22" s="1"/>
  <c r="E8" i="22"/>
  <c r="A9" i="22"/>
  <c r="L9" i="22"/>
  <c r="O9" i="22"/>
  <c r="R9" i="22"/>
  <c r="U9" i="22"/>
  <c r="C10" i="22"/>
  <c r="E10" i="22"/>
  <c r="C9" i="22" s="1"/>
  <c r="F10" i="22"/>
  <c r="H10" i="22"/>
  <c r="Y9" i="22" s="1"/>
  <c r="AA9" i="22" s="1"/>
  <c r="A11" i="22"/>
  <c r="C11" i="22"/>
  <c r="O11" i="22"/>
  <c r="R11" i="22"/>
  <c r="U11" i="22"/>
  <c r="C12" i="22"/>
  <c r="E12" i="22"/>
  <c r="F12" i="22"/>
  <c r="F11" i="22" s="1"/>
  <c r="H12" i="22"/>
  <c r="I12" i="22"/>
  <c r="I11" i="22" s="1"/>
  <c r="K12" i="22"/>
  <c r="A13" i="22"/>
  <c r="F13" i="22"/>
  <c r="R13" i="22"/>
  <c r="U13" i="22"/>
  <c r="C14" i="22"/>
  <c r="C13" i="22" s="1"/>
  <c r="E14" i="22"/>
  <c r="F14" i="22"/>
  <c r="H14" i="22"/>
  <c r="I14" i="22"/>
  <c r="I13" i="22" s="1"/>
  <c r="K14" i="22"/>
  <c r="L14" i="22"/>
  <c r="N14" i="22"/>
  <c r="L13" i="22" s="1"/>
  <c r="A15" i="22"/>
  <c r="I15" i="22"/>
  <c r="O15" i="22"/>
  <c r="U15" i="22"/>
  <c r="C16" i="22"/>
  <c r="C15" i="22" s="1"/>
  <c r="E16" i="22"/>
  <c r="F16" i="22"/>
  <c r="H16" i="22"/>
  <c r="I16" i="22"/>
  <c r="K16" i="22"/>
  <c r="L16" i="22"/>
  <c r="N16" i="22"/>
  <c r="L15" i="22" s="1"/>
  <c r="O16" i="22"/>
  <c r="Q16" i="22"/>
  <c r="A17" i="22"/>
  <c r="C17" i="22"/>
  <c r="C18" i="22"/>
  <c r="Y17" i="22" s="1"/>
  <c r="AA17" i="22" s="1"/>
  <c r="E18" i="22"/>
  <c r="F18" i="22"/>
  <c r="H18" i="22"/>
  <c r="F17" i="22" s="1"/>
  <c r="I18" i="22"/>
  <c r="K18" i="22"/>
  <c r="L18" i="22"/>
  <c r="N18" i="22"/>
  <c r="L17" i="22" s="1"/>
  <c r="O18" i="22"/>
  <c r="O17" i="22" s="1"/>
  <c r="Q18" i="22"/>
  <c r="R18" i="22"/>
  <c r="T18" i="22"/>
  <c r="R17" i="22" s="1"/>
  <c r="X11" i="22" l="1"/>
  <c r="X9" i="22"/>
  <c r="X13" i="22"/>
  <c r="R9" i="7"/>
  <c r="Y13" i="22"/>
  <c r="AA13" i="22" s="1"/>
  <c r="F9" i="22"/>
  <c r="Y7" i="22"/>
  <c r="AA7" i="22" s="1"/>
  <c r="I17" i="22"/>
  <c r="X17" i="22" s="1"/>
  <c r="Y15" i="22"/>
  <c r="AA15" i="22" s="1"/>
  <c r="S13" i="7"/>
  <c r="U13" i="7" s="1"/>
  <c r="C9" i="6"/>
  <c r="L9" i="6" s="1"/>
  <c r="N9" i="6" s="1"/>
  <c r="P9" i="6" s="1"/>
  <c r="F15" i="22"/>
  <c r="X15" i="22" s="1"/>
  <c r="Z15" i="22" s="1"/>
  <c r="AB15" i="22" s="1"/>
  <c r="L13" i="7"/>
  <c r="R13" i="7" s="1"/>
  <c r="T13" i="7" s="1"/>
  <c r="V13" i="7" s="1"/>
  <c r="S7" i="7"/>
  <c r="U7" i="7" s="1"/>
  <c r="C11" i="5"/>
  <c r="O11" i="5" s="1"/>
  <c r="Q11" i="5" s="1"/>
  <c r="P11" i="5"/>
  <c r="R11" i="5" s="1"/>
  <c r="P9" i="5"/>
  <c r="R9" i="5" s="1"/>
  <c r="Y11" i="22"/>
  <c r="AA11" i="22" s="1"/>
  <c r="R11" i="7"/>
  <c r="S9" i="7"/>
  <c r="U9" i="7" s="1"/>
  <c r="R7" i="7"/>
  <c r="Z7" i="22" l="1"/>
  <c r="AB7" i="22" s="1"/>
  <c r="Z17" i="22"/>
  <c r="AB17" i="22" s="1"/>
  <c r="T9" i="7"/>
  <c r="V9" i="7" s="1"/>
  <c r="Z5" i="22"/>
  <c r="AB5" i="22" s="1"/>
  <c r="T11" i="7"/>
  <c r="V11" i="7" s="1"/>
  <c r="Z13" i="22"/>
  <c r="AB13" i="22" s="1"/>
  <c r="N7" i="6"/>
  <c r="P7" i="6" s="1"/>
  <c r="Z9" i="22"/>
  <c r="AB9" i="22" s="1"/>
  <c r="S11" i="5"/>
  <c r="Q9" i="5"/>
  <c r="S9" i="5" s="1"/>
  <c r="Q7" i="5"/>
  <c r="S7" i="5" s="1"/>
  <c r="Z11" i="22"/>
  <c r="AB11" i="22" s="1"/>
  <c r="T7" i="7"/>
  <c r="V7" i="7" s="1"/>
  <c r="Q5" i="5"/>
  <c r="S5" i="5" s="1"/>
  <c r="T5" i="7"/>
  <c r="V5" i="7" s="1"/>
  <c r="N5" i="6"/>
  <c r="P5" i="6" s="1"/>
  <c r="Q5" i="6" l="1"/>
  <c r="Q9" i="6"/>
  <c r="Q7" i="6"/>
  <c r="W5" i="7"/>
  <c r="W7" i="7"/>
  <c r="W9" i="7"/>
  <c r="W11" i="7"/>
  <c r="W13" i="7"/>
  <c r="T5" i="5"/>
  <c r="T11" i="5"/>
  <c r="T7" i="5"/>
  <c r="T9" i="5"/>
  <c r="AC15" i="22"/>
  <c r="AC17" i="22"/>
  <c r="AC5" i="22"/>
  <c r="AC7" i="22"/>
  <c r="AC11" i="22"/>
  <c r="AC13" i="22"/>
  <c r="AC9" i="22"/>
</calcChain>
</file>

<file path=xl/sharedStrings.xml><?xml version="1.0" encoding="utf-8"?>
<sst xmlns="http://schemas.openxmlformats.org/spreadsheetml/2006/main" count="1163" uniqueCount="150">
  <si>
    <t>Lahtrisse (A3) kirjuta mängu vōi alagrupi nimi (vōi "Delete" klahvile)</t>
  </si>
  <si>
    <t>Vōistkond</t>
  </si>
  <si>
    <t>Punkte</t>
  </si>
  <si>
    <t>V. vahe</t>
  </si>
  <si>
    <t>Kohapunktid</t>
  </si>
  <si>
    <t>Vv Kohap-d</t>
  </si>
  <si>
    <t>Koht</t>
  </si>
  <si>
    <t>-</t>
  </si>
  <si>
    <t>Kirjuta mängu vōi alagrupi nimi (vōi "Delete" klahvile)</t>
  </si>
  <si>
    <t>NB! Allolevasse tabelisse trüki vaid number (ka "null" kui vaja) kohe turniiri alul, neid kasutavad kōik tabelid korraga:</t>
  </si>
  <si>
    <t>Vōit</t>
  </si>
  <si>
    <t>Kaotus</t>
  </si>
  <si>
    <t>Viik</t>
  </si>
  <si>
    <t>Allolevasse lahtrisse vōid kirjutada turniiri nime, siis ilmub see iga tabeli päisesse, kui ei taha, vajuta "Tühik" klahvi:</t>
  </si>
  <si>
    <t>Poisid/Boys 95 A</t>
  </si>
  <si>
    <t>Allolevasse lahtrisse vōid kirjutada turniiri toimumise aja ja koha, siis ilmub see iga tabeli päisesse, kui ei taha, vajuta "Tühik" klahvi:</t>
  </si>
  <si>
    <t>Tallinn Handball Cup 2016</t>
  </si>
  <si>
    <t>Tallinn, June 11 - 13 2016</t>
  </si>
  <si>
    <t>Boys / Poisid 1998</t>
  </si>
  <si>
    <t>Girls / Tüdrukud 1998</t>
  </si>
  <si>
    <t>Boys / Poisid 2001 A</t>
  </si>
  <si>
    <t>Boys / Poisid 2001 B</t>
  </si>
  <si>
    <t>Boys / Poisid 2003 A</t>
  </si>
  <si>
    <t>Boys / Poisid 2003 B</t>
  </si>
  <si>
    <t>Boys / Poisid 2003 C</t>
  </si>
  <si>
    <t>Boys / Poisisd 2003 D</t>
  </si>
  <si>
    <t>Boys / Poisid 2005 A</t>
  </si>
  <si>
    <t>Boys / Poisisd 2005 B</t>
  </si>
  <si>
    <t>Boys / Poisisd 2005 C</t>
  </si>
  <si>
    <t>Boys / Poisisd 2005 D</t>
  </si>
  <si>
    <t>Boys / Poisid 2006 A</t>
  </si>
  <si>
    <t>Boys / Poisid 2006 B</t>
  </si>
  <si>
    <t>Boys / Poisisd 2006 C</t>
  </si>
  <si>
    <t>Boys / Poisid 2007 A</t>
  </si>
  <si>
    <t>Boys / Poisisd 2007 B</t>
  </si>
  <si>
    <t>HC Tallas (EST)</t>
  </si>
  <si>
    <t>VGU Yunior Voronez (RUS)</t>
  </si>
  <si>
    <t>RCOR Minsk (BLR)</t>
  </si>
  <si>
    <t>Dynamo Riihimäki (FIN)</t>
  </si>
  <si>
    <t>Põlva SK (EST)</t>
  </si>
  <si>
    <t>Vilnius Tauras (LTU)</t>
  </si>
  <si>
    <t>Tervete (LAT)</t>
  </si>
  <si>
    <t>Aruküla SK (EST)</t>
  </si>
  <si>
    <t>SKA Minsk 1 (BLR)</t>
  </si>
  <si>
    <t>SKA Minsk 3 (BLR)</t>
  </si>
  <si>
    <t>HC Tallinn (EST)</t>
  </si>
  <si>
    <t>HC Kehra (EST)</t>
  </si>
  <si>
    <t>SKA Minsk 2 (BLR)</t>
  </si>
  <si>
    <t>Primorskaya               St. Peterburg (RUS)</t>
  </si>
  <si>
    <t>Ulbroka SK (LAT)</t>
  </si>
  <si>
    <t>SK Tapa (EST)</t>
  </si>
  <si>
    <t>Cocks Red Riihimäki (FIN)</t>
  </si>
  <si>
    <t>Forward SPb (RUS)</t>
  </si>
  <si>
    <t>HC 101 Tushino (RUS)</t>
  </si>
  <si>
    <t>Klaipeda (LTU)</t>
  </si>
  <si>
    <t>HC Tallinn 3 (EST)</t>
  </si>
  <si>
    <t>SIF (FIN)</t>
  </si>
  <si>
    <t>Start SPb (RUS)</t>
  </si>
  <si>
    <t>Ludza SK (LAT)</t>
  </si>
  <si>
    <t>HC Tallinn 2 (EST)</t>
  </si>
  <si>
    <t>HC HIK (FIN)</t>
  </si>
  <si>
    <t>Cocks Black Riihimäki (FIN)</t>
  </si>
  <si>
    <t>HC Tallinn 1 (EST)</t>
  </si>
  <si>
    <t>Cocks Yellow Riihimäki (FIN)</t>
  </si>
  <si>
    <t>VGY Yunior Voronez (RUS)</t>
  </si>
  <si>
    <t>HC Tallas 2 (EST)</t>
  </si>
  <si>
    <t>HC Tartu (EST)</t>
  </si>
  <si>
    <t>HC Tallinn 5 (EST)</t>
  </si>
  <si>
    <t>HC Tallinn 6 (EST)</t>
  </si>
  <si>
    <t>HC Tallas 1 (EST)</t>
  </si>
  <si>
    <t>Valga Käval (EST)</t>
  </si>
  <si>
    <t>Salaspils SS 1 (LAT)</t>
  </si>
  <si>
    <t>Salaspils SS 2 (LAT)</t>
  </si>
  <si>
    <t>HC Viimsi (EST)</t>
  </si>
  <si>
    <t>HC Tallinn 4 (EST)</t>
  </si>
  <si>
    <t>HC Ogre (LAT)</t>
  </si>
  <si>
    <t>Ogresgals (LAT)</t>
  </si>
  <si>
    <t>Põlva SK 1 (EST)</t>
  </si>
  <si>
    <t>Salaspils SS (LAT)</t>
  </si>
  <si>
    <t>Põlva SK 2 (EST)</t>
  </si>
  <si>
    <t>HK Ogre (LAT)</t>
  </si>
  <si>
    <t>BJS IK Auseklis (LAT)</t>
  </si>
  <si>
    <t>Dobele (LAT)</t>
  </si>
  <si>
    <t>Võru Kreutzwaldi Kool (EST)</t>
  </si>
  <si>
    <t>SK Reval-Sport (EST)</t>
  </si>
  <si>
    <t>HC Garliava (LTU)</t>
  </si>
  <si>
    <t>Jekapils SS (LAT)</t>
  </si>
  <si>
    <t>Girls / Tüdrukud 2001</t>
  </si>
  <si>
    <t>Atlas White (FIN)</t>
  </si>
  <si>
    <t>Fana IL 1 (NOR)</t>
  </si>
  <si>
    <t>SK Reval-Sport / Tallinna SK (EST)</t>
  </si>
  <si>
    <t>SK Reval-Sport / Lasnamäe (EST)</t>
  </si>
  <si>
    <t>Fana IL 2 (NOR)</t>
  </si>
  <si>
    <t>Atlas Blue (FIN)</t>
  </si>
  <si>
    <t>Girls / Tüdrukud 2003 A</t>
  </si>
  <si>
    <t>Girls / Tüdrukud 2003 B</t>
  </si>
  <si>
    <t>SK Reval-Sport / Kopli (EST)</t>
  </si>
  <si>
    <t>Girls / Tüdrukud 2005 A</t>
  </si>
  <si>
    <t>SK Reval-Sport / Lasnamäe 1 (EST)</t>
  </si>
  <si>
    <t>Cocks Riihimäki (FIN)</t>
  </si>
  <si>
    <t>Girls / Tüdrukud 2005 B</t>
  </si>
  <si>
    <t>SK Reval-Sport / Mustamäe (EST)</t>
  </si>
  <si>
    <t>Jekapils SS 2 (LAT)</t>
  </si>
  <si>
    <t>Jekapils SS 1 (LAT)</t>
  </si>
  <si>
    <t>Girls / Tüdrukud 2005 C</t>
  </si>
  <si>
    <t>SK Reval-Sport / Lasnamäe 2 (EST)</t>
  </si>
  <si>
    <t>RCOR Minsk 1 (BLR)</t>
  </si>
  <si>
    <t>Girls / Tüdrukud 2006 A</t>
  </si>
  <si>
    <t>Primorskaya 2           St. Peterburg (RUS)</t>
  </si>
  <si>
    <t>HC Garliava 1 (LTU)</t>
  </si>
  <si>
    <t>Girls / Tüdrukud 2006 B</t>
  </si>
  <si>
    <t>Ludza SS (LAT)</t>
  </si>
  <si>
    <t>HC Garliava 2 (LTU)</t>
  </si>
  <si>
    <t xml:space="preserve">Cocks Riihimäki (FIN) </t>
  </si>
  <si>
    <t>Girls / Tüdrukud 2007</t>
  </si>
  <si>
    <t>SK Reval-Sport / Sõmeru (EST)</t>
  </si>
  <si>
    <t>Girls / Tüdrukud 2006 C</t>
  </si>
  <si>
    <t>Primorskaya 1         St. Peterburg (RUS)</t>
  </si>
  <si>
    <t>QF 1</t>
  </si>
  <si>
    <t>SEMIFINAL 1</t>
  </si>
  <si>
    <t>RCOR Minsk</t>
  </si>
  <si>
    <t>QF 2</t>
  </si>
  <si>
    <t>1.-2. PLACE</t>
  </si>
  <si>
    <t>Põlva SK</t>
  </si>
  <si>
    <t>QF 3</t>
  </si>
  <si>
    <t>SEMIFINAL 2</t>
  </si>
  <si>
    <t>QF4</t>
  </si>
  <si>
    <t>3.-4. PLACE</t>
  </si>
  <si>
    <t>BOYS / POISID 2003 PLACEMENT</t>
  </si>
  <si>
    <t>B2 Ludza</t>
  </si>
  <si>
    <t>A1Forward SPb</t>
  </si>
  <si>
    <t>Forward SPb</t>
  </si>
  <si>
    <t>C2 Primorskaya</t>
  </si>
  <si>
    <t>D1 SKA Minsk 1</t>
  </si>
  <si>
    <t>C1 RCOR Minsk</t>
  </si>
  <si>
    <t>D2 Vilnius Tauras</t>
  </si>
  <si>
    <t>A2 Tushino</t>
  </si>
  <si>
    <t>B1 Start SPb</t>
  </si>
  <si>
    <t>BOYS / POISID 2005 PLACEMENT</t>
  </si>
  <si>
    <t>A1Põlva SK</t>
  </si>
  <si>
    <t>B2 Salaspils SS 1</t>
  </si>
  <si>
    <t>C2 SK Tapa</t>
  </si>
  <si>
    <t>A2 Tervete</t>
  </si>
  <si>
    <t>B1 HC Tallas 1</t>
  </si>
  <si>
    <t>Primorskaya</t>
  </si>
  <si>
    <t>D1 VGU Yunior</t>
  </si>
  <si>
    <t>D2 HK Ogre</t>
  </si>
  <si>
    <t>HC 101 Tushino</t>
  </si>
  <si>
    <t>VGU Yunior</t>
  </si>
  <si>
    <t>HC Tallas 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</si>
</sst>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font>
    <font>
      <sz val="11"/>
      <color theme="1"/>
      <name val="Calibri"/>
      <family val="2"/>
      <charset val="186"/>
      <scheme val="minor"/>
    </font>
    <font>
      <u val="doubleAccounting"/>
      <sz val="10"/>
      <name val="Arial"/>
      <family val="2"/>
    </font>
    <font>
      <sz val="14"/>
      <name val="Arial"/>
      <family val="2"/>
    </font>
    <font>
      <b/>
      <sz val="14"/>
      <name val="Arial"/>
      <family val="2"/>
    </font>
    <font>
      <sz val="10"/>
      <name val="Arial"/>
      <family val="2"/>
      <charset val="186"/>
    </font>
    <font>
      <b/>
      <sz val="18"/>
      <name val="Times New Roman"/>
      <family val="1"/>
    </font>
    <font>
      <sz val="12"/>
      <name val="Arial"/>
      <family val="2"/>
      <charset val="186"/>
    </font>
    <font>
      <sz val="16"/>
      <name val="Arial"/>
      <family val="2"/>
    </font>
    <font>
      <b/>
      <sz val="12"/>
      <name val="Arial"/>
      <family val="2"/>
      <charset val="186"/>
    </font>
    <font>
      <sz val="8"/>
      <name val="Calibri"/>
      <family val="2"/>
    </font>
    <font>
      <b/>
      <sz val="12"/>
      <name val="Book Antiqua"/>
      <family val="1"/>
    </font>
    <font>
      <sz val="12"/>
      <name val="Book Antiqua"/>
      <family val="1"/>
    </font>
    <font>
      <sz val="14"/>
      <name val="Book Antiqua"/>
      <family val="1"/>
    </font>
    <font>
      <b/>
      <sz val="14"/>
      <name val="Book Antiqua"/>
      <family val="1"/>
    </font>
    <font>
      <b/>
      <i/>
      <sz val="16"/>
      <name val="Book Antiqua"/>
      <family val="1"/>
    </font>
    <font>
      <b/>
      <sz val="12"/>
      <name val="Times New Roman"/>
      <family val="1"/>
    </font>
    <font>
      <sz val="12"/>
      <name val="Arial"/>
      <family val="2"/>
    </font>
    <font>
      <b/>
      <sz val="12"/>
      <name val="Arial"/>
      <family val="2"/>
    </font>
    <font>
      <sz val="11"/>
      <color indexed="8"/>
      <name val="Calibri"/>
      <family val="2"/>
    </font>
    <font>
      <sz val="10"/>
      <color indexed="8"/>
      <name val="Calibri"/>
      <family val="2"/>
    </font>
    <font>
      <b/>
      <sz val="14"/>
      <color indexed="8"/>
      <name val="Book Antiqua"/>
      <family val="1"/>
    </font>
    <font>
      <b/>
      <sz val="10"/>
      <color indexed="8"/>
      <name val="Book Antiqua"/>
      <family val="1"/>
    </font>
    <font>
      <sz val="10"/>
      <color indexed="8"/>
      <name val="Book Antiqua"/>
      <family val="1"/>
    </font>
    <font>
      <sz val="11"/>
      <color indexed="8"/>
      <name val="Book Antiqua"/>
      <family val="1"/>
    </font>
    <font>
      <b/>
      <i/>
      <u/>
      <sz val="10"/>
      <color indexed="18"/>
      <name val="Book Antiqua"/>
      <family val="1"/>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medium">
        <color indexed="64"/>
      </right>
      <top/>
      <bottom/>
      <diagonal style="medium">
        <color indexed="64"/>
      </diagonal>
    </border>
    <border diagonalUp="1">
      <left style="medium">
        <color indexed="64"/>
      </left>
      <right/>
      <top/>
      <bottom/>
      <diagonal style="medium">
        <color indexed="64"/>
      </diagonal>
    </border>
    <border diagonalDown="1">
      <left/>
      <right/>
      <top/>
      <bottom/>
      <diagonal style="medium">
        <color indexed="64"/>
      </diagonal>
    </border>
    <border diagonalUp="1">
      <left/>
      <right/>
      <top/>
      <bottom/>
      <diagonal style="medium">
        <color indexed="64"/>
      </diagonal>
    </border>
  </borders>
  <cellStyleXfs count="4">
    <xf numFmtId="0" fontId="0" fillId="0" borderId="0"/>
    <xf numFmtId="0" fontId="5" fillId="0" borderId="0"/>
    <xf numFmtId="0" fontId="5" fillId="0" borderId="0"/>
    <xf numFmtId="0" fontId="1" fillId="0" borderId="0"/>
  </cellStyleXfs>
  <cellXfs count="176">
    <xf numFmtId="0" fontId="0" fillId="0" borderId="0" xfId="0"/>
    <xf numFmtId="0" fontId="2" fillId="0" borderId="1" xfId="0" applyFont="1" applyBorder="1" applyAlignment="1">
      <alignment vertical="top" wrapText="1"/>
    </xf>
    <xf numFmtId="0" fontId="0" fillId="0" borderId="2" xfId="0" applyBorder="1"/>
    <xf numFmtId="0" fontId="0" fillId="0" borderId="3" xfId="0" applyBorder="1"/>
    <xf numFmtId="0" fontId="0" fillId="0" borderId="4" xfId="0" applyBorder="1"/>
    <xf numFmtId="0" fontId="3" fillId="0" borderId="5" xfId="0" applyFont="1" applyBorder="1" applyAlignment="1">
      <alignment horizontal="center"/>
    </xf>
    <xf numFmtId="0" fontId="4" fillId="0" borderId="6" xfId="0" applyFont="1" applyBorder="1" applyAlignment="1" applyProtection="1">
      <alignment horizontal="center"/>
      <protection locked="0"/>
    </xf>
    <xf numFmtId="0" fontId="3" fillId="0" borderId="7" xfId="0" applyFont="1" applyBorder="1" applyAlignment="1">
      <alignment horizontal="center"/>
    </xf>
    <xf numFmtId="0" fontId="4" fillId="0" borderId="8" xfId="0" applyFont="1" applyBorder="1" applyAlignment="1" applyProtection="1">
      <alignment horizontal="center"/>
      <protection locked="0"/>
    </xf>
    <xf numFmtId="0" fontId="0" fillId="0" borderId="0" xfId="0" applyBorder="1"/>
    <xf numFmtId="0" fontId="0" fillId="0" borderId="0" xfId="0" applyBorder="1" applyAlignment="1">
      <alignment vertical="top" wrapText="1"/>
    </xf>
    <xf numFmtId="0" fontId="3" fillId="0" borderId="9" xfId="0" applyFont="1" applyBorder="1" applyProtection="1">
      <protection locked="0"/>
    </xf>
    <xf numFmtId="0" fontId="5" fillId="0" borderId="0" xfId="2"/>
    <xf numFmtId="1" fontId="7" fillId="0" borderId="0" xfId="0" applyNumberFormat="1" applyFont="1" applyAlignment="1">
      <alignment horizontal="center" vertical="center"/>
    </xf>
    <xf numFmtId="1" fontId="7" fillId="0" borderId="0" xfId="0" applyNumberFormat="1" applyFont="1" applyAlignment="1">
      <alignment vertical="center"/>
    </xf>
    <xf numFmtId="1" fontId="7" fillId="0" borderId="0" xfId="0" applyNumberFormat="1" applyFont="1" applyAlignment="1"/>
    <xf numFmtId="1" fontId="7" fillId="0" borderId="0" xfId="0" applyNumberFormat="1" applyFont="1" applyAlignment="1">
      <alignment vertical="top"/>
    </xf>
    <xf numFmtId="1" fontId="7" fillId="0" borderId="0" xfId="0" applyNumberFormat="1" applyFont="1" applyAlignment="1">
      <alignment horizontal="center"/>
    </xf>
    <xf numFmtId="1" fontId="8" fillId="0" borderId="0" xfId="0" applyNumberFormat="1" applyFont="1" applyAlignment="1">
      <alignment vertical="center"/>
    </xf>
    <xf numFmtId="1" fontId="9" fillId="0" borderId="0" xfId="0" applyNumberFormat="1" applyFont="1" applyAlignment="1">
      <alignment vertical="center"/>
    </xf>
    <xf numFmtId="1" fontId="9" fillId="0" borderId="0" xfId="0" applyNumberFormat="1" applyFont="1" applyAlignment="1">
      <alignment horizontal="center" vertical="top"/>
    </xf>
    <xf numFmtId="1" fontId="7" fillId="0" borderId="0" xfId="0" applyNumberFormat="1" applyFont="1" applyBorder="1" applyAlignment="1"/>
    <xf numFmtId="1" fontId="11" fillId="0" borderId="10" xfId="0" applyNumberFormat="1" applyFont="1" applyBorder="1" applyAlignment="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1" fontId="12" fillId="0" borderId="14" xfId="0" applyNumberFormat="1" applyFont="1" applyBorder="1" applyAlignment="1">
      <alignment horizontal="right" vertical="center"/>
    </xf>
    <xf numFmtId="1" fontId="12" fillId="0" borderId="15" xfId="0" quotePrefix="1" applyNumberFormat="1" applyFont="1" applyBorder="1" applyAlignment="1">
      <alignment horizontal="center" vertical="center"/>
    </xf>
    <xf numFmtId="1" fontId="12" fillId="0" borderId="16" xfId="0" applyNumberFormat="1"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3" fillId="0" borderId="10" xfId="0" applyFont="1" applyBorder="1" applyAlignment="1" applyProtection="1">
      <alignment horizontal="center" vertical="center"/>
    </xf>
    <xf numFmtId="1" fontId="12" fillId="0" borderId="20" xfId="0" applyNumberFormat="1" applyFont="1" applyBorder="1" applyAlignment="1">
      <alignment horizontal="right" vertical="center"/>
    </xf>
    <xf numFmtId="1" fontId="12" fillId="0" borderId="21" xfId="0" quotePrefix="1" applyNumberFormat="1" applyFont="1" applyBorder="1" applyAlignment="1">
      <alignment horizontal="center" vertical="center"/>
    </xf>
    <xf numFmtId="1" fontId="12" fillId="0" borderId="22" xfId="0" applyNumberFormat="1" applyFont="1" applyBorder="1" applyAlignment="1">
      <alignment horizontal="left" vertical="center"/>
    </xf>
    <xf numFmtId="0" fontId="13" fillId="0" borderId="10" xfId="0" applyFont="1" applyBorder="1" applyAlignment="1">
      <alignment horizontal="center" vertical="center"/>
    </xf>
    <xf numFmtId="1" fontId="12" fillId="0" borderId="21" xfId="0" quotePrefix="1" applyNumberFormat="1" applyFont="1" applyBorder="1" applyAlignment="1">
      <alignment horizontal="centerContinuous" vertical="center"/>
    </xf>
    <xf numFmtId="0" fontId="12" fillId="0" borderId="0" xfId="0" applyFont="1" applyBorder="1" applyAlignment="1">
      <alignment horizontal="center" vertical="center"/>
    </xf>
    <xf numFmtId="1" fontId="11" fillId="0" borderId="10" xfId="0" applyNumberFormat="1" applyFont="1" applyFill="1" applyBorder="1" applyAlignment="1">
      <alignment horizontal="center" vertical="center"/>
    </xf>
    <xf numFmtId="1" fontId="11" fillId="0" borderId="10" xfId="0" applyNumberFormat="1" applyFont="1" applyBorder="1" applyAlignment="1">
      <alignment horizontal="left" vertical="center" indent="1"/>
    </xf>
    <xf numFmtId="1" fontId="11" fillId="0" borderId="12" xfId="0" applyNumberFormat="1" applyFont="1" applyBorder="1" applyAlignment="1">
      <alignment horizontal="left" vertical="center"/>
    </xf>
    <xf numFmtId="1" fontId="11" fillId="0" borderId="10" xfId="0" applyNumberFormat="1" applyFont="1" applyBorder="1" applyAlignment="1">
      <alignment horizontal="left" vertical="center"/>
    </xf>
    <xf numFmtId="1" fontId="12" fillId="0" borderId="15" xfId="0" applyNumberFormat="1" applyFont="1" applyBorder="1" applyAlignment="1">
      <alignment horizontal="left" vertical="center"/>
    </xf>
    <xf numFmtId="1" fontId="12" fillId="2" borderId="0" xfId="0" applyNumberFormat="1" applyFont="1" applyFill="1" applyBorder="1" applyAlignment="1">
      <alignment horizontal="center" vertical="center"/>
    </xf>
    <xf numFmtId="1" fontId="12" fillId="0" borderId="15" xfId="0" applyNumberFormat="1" applyFont="1" applyBorder="1" applyAlignment="1">
      <alignment horizontal="right" vertical="center"/>
    </xf>
    <xf numFmtId="1" fontId="6" fillId="0" borderId="0" xfId="0" applyNumberFormat="1" applyFont="1" applyAlignment="1">
      <alignment horizontal="left" vertical="center"/>
    </xf>
    <xf numFmtId="0" fontId="0" fillId="0" borderId="10" xfId="0" applyBorder="1"/>
    <xf numFmtId="1" fontId="16" fillId="0" borderId="0" xfId="0" applyNumberFormat="1" applyFont="1" applyAlignment="1">
      <alignment horizontal="left" vertical="top"/>
    </xf>
    <xf numFmtId="1" fontId="17" fillId="0" borderId="0" xfId="3" applyNumberFormat="1" applyFont="1" applyAlignment="1">
      <alignment vertical="center"/>
    </xf>
    <xf numFmtId="1" fontId="6" fillId="0" borderId="0" xfId="3" applyNumberFormat="1" applyFont="1" applyAlignment="1">
      <alignment horizontal="left" vertical="center"/>
    </xf>
    <xf numFmtId="1" fontId="17" fillId="0" borderId="0" xfId="3" applyNumberFormat="1" applyFont="1" applyAlignment="1">
      <alignment horizontal="center" vertical="center"/>
    </xf>
    <xf numFmtId="1" fontId="17" fillId="0" borderId="0" xfId="3" applyNumberFormat="1" applyFont="1" applyAlignment="1"/>
    <xf numFmtId="1" fontId="16" fillId="0" borderId="0" xfId="3" applyNumberFormat="1" applyFont="1" applyAlignment="1">
      <alignment horizontal="left" vertical="top"/>
    </xf>
    <xf numFmtId="1" fontId="17" fillId="0" borderId="0" xfId="3" applyNumberFormat="1" applyFont="1" applyAlignment="1">
      <alignment vertical="top"/>
    </xf>
    <xf numFmtId="1" fontId="17" fillId="0" borderId="0" xfId="3" applyNumberFormat="1" applyFont="1" applyAlignment="1">
      <alignment horizontal="center"/>
    </xf>
    <xf numFmtId="1" fontId="8" fillId="0" borderId="0" xfId="3" applyNumberFormat="1" applyFont="1" applyAlignment="1">
      <alignment vertical="center"/>
    </xf>
    <xf numFmtId="1" fontId="11" fillId="0" borderId="10" xfId="3" applyNumberFormat="1" applyFont="1" applyFill="1" applyBorder="1" applyAlignment="1">
      <alignment horizontal="center" vertical="center"/>
    </xf>
    <xf numFmtId="1" fontId="11" fillId="0" borderId="10" xfId="3" applyNumberFormat="1" applyFont="1" applyBorder="1" applyAlignment="1">
      <alignment horizontal="left" vertical="center" indent="1"/>
    </xf>
    <xf numFmtId="1" fontId="11" fillId="0" borderId="10" xfId="3" applyNumberFormat="1" applyFont="1" applyBorder="1" applyAlignment="1">
      <alignment horizontal="center" vertical="center"/>
    </xf>
    <xf numFmtId="1" fontId="11" fillId="0" borderId="12" xfId="3" applyNumberFormat="1" applyFont="1" applyBorder="1" applyAlignment="1">
      <alignment horizontal="left" vertical="center"/>
    </xf>
    <xf numFmtId="1" fontId="18" fillId="0" borderId="0" xfId="3" applyNumberFormat="1" applyFont="1" applyAlignment="1">
      <alignment vertical="center"/>
    </xf>
    <xf numFmtId="0" fontId="12" fillId="0" borderId="0" xfId="3" applyFont="1" applyBorder="1" applyAlignment="1" applyProtection="1">
      <alignment horizontal="center" vertical="center"/>
    </xf>
    <xf numFmtId="1" fontId="12" fillId="0" borderId="14" xfId="3" applyNumberFormat="1" applyFont="1" applyBorder="1" applyAlignment="1">
      <alignment horizontal="right" vertical="center"/>
    </xf>
    <xf numFmtId="1" fontId="12" fillId="0" borderId="15" xfId="3" quotePrefix="1" applyNumberFormat="1" applyFont="1" applyBorder="1" applyAlignment="1">
      <alignment horizontal="center" vertical="center"/>
    </xf>
    <xf numFmtId="1" fontId="12" fillId="0" borderId="16" xfId="3" applyNumberFormat="1" applyFont="1" applyBorder="1" applyAlignment="1">
      <alignment horizontal="left" vertical="center"/>
    </xf>
    <xf numFmtId="0" fontId="12" fillId="0" borderId="0" xfId="3" applyFont="1" applyBorder="1" applyAlignment="1">
      <alignment horizontal="center" vertical="center"/>
    </xf>
    <xf numFmtId="0" fontId="12" fillId="0" borderId="19" xfId="3" applyFont="1" applyBorder="1" applyAlignment="1" applyProtection="1">
      <alignment horizontal="center" vertical="center"/>
    </xf>
    <xf numFmtId="0" fontId="12" fillId="0" borderId="15" xfId="3" applyFont="1" applyBorder="1" applyAlignment="1" applyProtection="1">
      <alignment horizontal="center" vertical="center"/>
    </xf>
    <xf numFmtId="1" fontId="18" fillId="0" borderId="0" xfId="3" applyNumberFormat="1" applyFont="1" applyAlignment="1">
      <alignment horizontal="center" vertical="top"/>
    </xf>
    <xf numFmtId="1" fontId="17" fillId="0" borderId="0" xfId="3" applyNumberFormat="1" applyFont="1" applyBorder="1" applyAlignment="1"/>
    <xf numFmtId="0" fontId="1" fillId="0" borderId="0" xfId="3"/>
    <xf numFmtId="1" fontId="14" fillId="0" borderId="23" xfId="0" applyNumberFormat="1" applyFont="1" applyBorder="1" applyAlignment="1" applyProtection="1">
      <alignment horizontal="center" vertical="center"/>
    </xf>
    <xf numFmtId="1" fontId="14" fillId="0" borderId="24" xfId="0" applyNumberFormat="1" applyFont="1" applyBorder="1" applyAlignment="1" applyProtection="1">
      <alignment horizontal="center" vertical="center"/>
    </xf>
    <xf numFmtId="1" fontId="12" fillId="0" borderId="25" xfId="0" applyNumberFormat="1" applyFont="1" applyBorder="1" applyAlignment="1" applyProtection="1">
      <alignment horizontal="center" vertical="center"/>
      <protection locked="0"/>
    </xf>
    <xf numFmtId="1" fontId="12" fillId="0" borderId="26" xfId="0" applyNumberFormat="1" applyFont="1" applyBorder="1" applyAlignment="1" applyProtection="1">
      <alignment horizontal="center" vertical="center"/>
      <protection locked="0"/>
    </xf>
    <xf numFmtId="1" fontId="12" fillId="0" borderId="27" xfId="0" applyNumberFormat="1" applyFont="1" applyBorder="1" applyAlignment="1" applyProtection="1">
      <alignment horizontal="center" vertical="center"/>
      <protection locked="0"/>
    </xf>
    <xf numFmtId="1" fontId="12" fillId="2" borderId="11" xfId="0" applyNumberFormat="1" applyFont="1" applyFill="1" applyBorder="1" applyAlignment="1">
      <alignment horizontal="center" vertical="center"/>
    </xf>
    <xf numFmtId="1" fontId="12" fillId="2" borderId="12"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14"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12" fillId="2" borderId="16" xfId="0" applyNumberFormat="1" applyFont="1" applyFill="1" applyBorder="1" applyAlignment="1">
      <alignment horizontal="center" vertical="center"/>
    </xf>
    <xf numFmtId="1" fontId="13" fillId="0" borderId="23" xfId="0" applyNumberFormat="1" applyFont="1" applyBorder="1" applyAlignment="1" applyProtection="1">
      <alignment horizontal="center" vertical="center"/>
    </xf>
    <xf numFmtId="1" fontId="13" fillId="0" borderId="24" xfId="0" applyNumberFormat="1" applyFont="1" applyBorder="1" applyAlignment="1" applyProtection="1">
      <alignment horizontal="center" vertical="center"/>
    </xf>
    <xf numFmtId="1" fontId="12" fillId="0" borderId="23" xfId="0" applyNumberFormat="1" applyFont="1" applyBorder="1" applyAlignment="1" applyProtection="1">
      <alignment horizontal="center" vertical="center"/>
    </xf>
    <xf numFmtId="1" fontId="12" fillId="0" borderId="24" xfId="0" applyNumberFormat="1" applyFont="1" applyBorder="1" applyAlignment="1" applyProtection="1">
      <alignment horizontal="center" vertical="center"/>
    </xf>
    <xf numFmtId="1" fontId="12" fillId="0" borderId="28" xfId="0" applyNumberFormat="1" applyFont="1" applyBorder="1" applyAlignment="1" applyProtection="1">
      <alignment horizontal="center" vertical="center"/>
    </xf>
    <xf numFmtId="1" fontId="14" fillId="0" borderId="28" xfId="0" applyNumberFormat="1" applyFont="1" applyBorder="1" applyAlignment="1" applyProtection="1">
      <alignment horizontal="center" vertical="center"/>
    </xf>
    <xf numFmtId="1" fontId="14" fillId="0" borderId="23" xfId="0" applyNumberFormat="1" applyFont="1" applyBorder="1" applyAlignment="1">
      <alignment horizontal="center" vertical="center"/>
    </xf>
    <xf numFmtId="1" fontId="14" fillId="0" borderId="24" xfId="0" applyNumberFormat="1" applyFont="1" applyBorder="1" applyAlignment="1">
      <alignment horizontal="center" vertical="center"/>
    </xf>
    <xf numFmtId="1" fontId="14" fillId="0" borderId="23" xfId="0" applyNumberFormat="1" applyFont="1" applyBorder="1" applyAlignment="1" applyProtection="1">
      <alignment horizontal="center" vertical="center"/>
      <protection locked="0"/>
    </xf>
    <xf numFmtId="1" fontId="14" fillId="0" borderId="24" xfId="0" applyNumberFormat="1" applyFont="1" applyBorder="1" applyAlignment="1" applyProtection="1">
      <alignment horizontal="center" vertical="center"/>
      <protection locked="0"/>
    </xf>
    <xf numFmtId="1" fontId="14" fillId="0" borderId="23" xfId="0" applyNumberFormat="1" applyFont="1" applyBorder="1" applyAlignment="1" applyProtection="1">
      <alignment horizontal="center" vertical="center" wrapText="1"/>
      <protection locked="0"/>
    </xf>
    <xf numFmtId="1" fontId="14" fillId="0" borderId="24" xfId="0" applyNumberFormat="1" applyFont="1" applyBorder="1" applyAlignment="1" applyProtection="1">
      <alignment horizontal="center" vertical="center" wrapText="1"/>
      <protection locked="0"/>
    </xf>
    <xf numFmtId="1" fontId="13" fillId="0" borderId="28" xfId="0" applyNumberFormat="1" applyFont="1" applyBorder="1" applyAlignment="1" applyProtection="1">
      <alignment horizontal="center" vertical="center"/>
    </xf>
    <xf numFmtId="1" fontId="15" fillId="3" borderId="20" xfId="0" applyNumberFormat="1" applyFont="1" applyFill="1" applyBorder="1" applyAlignment="1" applyProtection="1">
      <alignment horizontal="center" vertical="center"/>
      <protection locked="0"/>
    </xf>
    <xf numFmtId="1" fontId="15" fillId="3" borderId="21" xfId="0" applyNumberFormat="1" applyFont="1" applyFill="1" applyBorder="1" applyAlignment="1" applyProtection="1">
      <alignment horizontal="center" vertical="center"/>
      <protection locked="0"/>
    </xf>
    <xf numFmtId="1" fontId="15" fillId="3" borderId="22" xfId="0" applyNumberFormat="1" applyFont="1" applyFill="1" applyBorder="1" applyAlignment="1" applyProtection="1">
      <alignment horizontal="center" vertical="center"/>
      <protection locked="0"/>
    </xf>
    <xf numFmtId="1" fontId="11" fillId="0" borderId="20" xfId="0" applyNumberFormat="1" applyFont="1" applyBorder="1" applyAlignment="1" applyProtection="1">
      <alignment horizontal="center" vertical="center"/>
      <protection locked="0"/>
    </xf>
    <xf numFmtId="1" fontId="11" fillId="0" borderId="21" xfId="0" applyNumberFormat="1" applyFont="1" applyBorder="1" applyAlignment="1" applyProtection="1">
      <alignment horizontal="center" vertical="center"/>
      <protection locked="0"/>
    </xf>
    <xf numFmtId="1" fontId="11" fillId="0" borderId="22" xfId="0" applyNumberFormat="1" applyFont="1" applyBorder="1" applyAlignment="1" applyProtection="1">
      <alignment horizontal="center" vertical="center"/>
      <protection locked="0"/>
    </xf>
    <xf numFmtId="1" fontId="12" fillId="0" borderId="25" xfId="3" applyNumberFormat="1" applyFont="1" applyBorder="1" applyAlignment="1" applyProtection="1">
      <alignment horizontal="center" vertical="center"/>
      <protection locked="0"/>
    </xf>
    <xf numFmtId="1" fontId="12" fillId="0" borderId="26" xfId="3" applyNumberFormat="1" applyFont="1" applyBorder="1" applyAlignment="1" applyProtection="1">
      <alignment horizontal="center" vertical="center"/>
      <protection locked="0"/>
    </xf>
    <xf numFmtId="1" fontId="12" fillId="0" borderId="27" xfId="3" applyNumberFormat="1" applyFont="1" applyBorder="1" applyAlignment="1" applyProtection="1">
      <alignment horizontal="center" vertical="center"/>
      <protection locked="0"/>
    </xf>
    <xf numFmtId="1" fontId="12" fillId="2" borderId="11" xfId="3" applyNumberFormat="1" applyFont="1" applyFill="1" applyBorder="1" applyAlignment="1">
      <alignment horizontal="center" vertical="center"/>
    </xf>
    <xf numFmtId="1" fontId="12" fillId="2" borderId="12" xfId="3" applyNumberFormat="1" applyFont="1" applyFill="1" applyBorder="1" applyAlignment="1">
      <alignment horizontal="center" vertical="center"/>
    </xf>
    <xf numFmtId="1" fontId="12" fillId="2" borderId="13" xfId="3" applyNumberFormat="1" applyFont="1" applyFill="1" applyBorder="1" applyAlignment="1">
      <alignment horizontal="center" vertical="center"/>
    </xf>
    <xf numFmtId="1" fontId="12" fillId="2" borderId="14" xfId="3" applyNumberFormat="1" applyFont="1" applyFill="1" applyBorder="1" applyAlignment="1">
      <alignment horizontal="center" vertical="center"/>
    </xf>
    <xf numFmtId="1" fontId="12" fillId="2" borderId="15" xfId="3" applyNumberFormat="1" applyFont="1" applyFill="1" applyBorder="1" applyAlignment="1">
      <alignment horizontal="center" vertical="center"/>
    </xf>
    <xf numFmtId="1" fontId="12" fillId="2" borderId="16" xfId="3" applyNumberFormat="1" applyFont="1" applyFill="1" applyBorder="1" applyAlignment="1">
      <alignment horizontal="center" vertical="center"/>
    </xf>
    <xf numFmtId="1" fontId="13" fillId="0" borderId="23" xfId="3" applyNumberFormat="1" applyFont="1" applyBorder="1" applyAlignment="1" applyProtection="1">
      <alignment horizontal="center" vertical="center"/>
    </xf>
    <xf numFmtId="1" fontId="13" fillId="0" borderId="24" xfId="3" applyNumberFormat="1" applyFont="1" applyBorder="1" applyAlignment="1" applyProtection="1">
      <alignment horizontal="center" vertical="center"/>
    </xf>
    <xf numFmtId="1" fontId="12" fillId="0" borderId="23" xfId="3" applyNumberFormat="1" applyFont="1" applyBorder="1" applyAlignment="1" applyProtection="1">
      <alignment horizontal="center" vertical="center"/>
    </xf>
    <xf numFmtId="1" fontId="12" fillId="0" borderId="24" xfId="3" applyNumberFormat="1" applyFont="1" applyBorder="1" applyAlignment="1" applyProtection="1">
      <alignment horizontal="center" vertical="center"/>
    </xf>
    <xf numFmtId="1" fontId="14" fillId="0" borderId="23" xfId="3" applyNumberFormat="1" applyFont="1" applyBorder="1" applyAlignment="1" applyProtection="1">
      <alignment horizontal="center" vertical="center"/>
    </xf>
    <xf numFmtId="1" fontId="14" fillId="0" borderId="24" xfId="3" applyNumberFormat="1" applyFont="1" applyBorder="1" applyAlignment="1" applyProtection="1">
      <alignment horizontal="center" vertical="center"/>
    </xf>
    <xf numFmtId="1" fontId="12" fillId="0" borderId="28" xfId="3" applyNumberFormat="1" applyFont="1" applyBorder="1" applyAlignment="1" applyProtection="1">
      <alignment horizontal="center" vertical="center"/>
    </xf>
    <xf numFmtId="1" fontId="14" fillId="0" borderId="28" xfId="3" applyNumberFormat="1" applyFont="1" applyBorder="1" applyAlignment="1" applyProtection="1">
      <alignment horizontal="center" vertical="center"/>
    </xf>
    <xf numFmtId="1" fontId="14" fillId="0" borderId="23" xfId="3" applyNumberFormat="1" applyFont="1" applyBorder="1" applyAlignment="1">
      <alignment horizontal="center" vertical="center"/>
    </xf>
    <xf numFmtId="1" fontId="14" fillId="0" borderId="24" xfId="3" applyNumberFormat="1" applyFont="1" applyBorder="1" applyAlignment="1">
      <alignment horizontal="center" vertical="center"/>
    </xf>
    <xf numFmtId="1" fontId="14" fillId="0" borderId="23" xfId="3" applyNumberFormat="1" applyFont="1" applyBorder="1" applyAlignment="1" applyProtection="1">
      <alignment horizontal="center" vertical="center" wrapText="1"/>
      <protection locked="0"/>
    </xf>
    <xf numFmtId="1" fontId="14" fillId="0" borderId="24" xfId="3" applyNumberFormat="1" applyFont="1" applyBorder="1" applyAlignment="1" applyProtection="1">
      <alignment horizontal="center" vertical="center" wrapText="1"/>
      <protection locked="0"/>
    </xf>
    <xf numFmtId="1" fontId="13" fillId="0" borderId="28" xfId="3" applyNumberFormat="1" applyFont="1" applyBorder="1" applyAlignment="1" applyProtection="1">
      <alignment horizontal="center" vertical="center"/>
    </xf>
    <xf numFmtId="1" fontId="15" fillId="3" borderId="20" xfId="3" applyNumberFormat="1" applyFont="1" applyFill="1" applyBorder="1" applyAlignment="1" applyProtection="1">
      <alignment horizontal="center" vertical="center"/>
      <protection locked="0"/>
    </xf>
    <xf numFmtId="1" fontId="15" fillId="3" borderId="21" xfId="3" applyNumberFormat="1" applyFont="1" applyFill="1" applyBorder="1" applyAlignment="1" applyProtection="1">
      <alignment horizontal="center" vertical="center"/>
      <protection locked="0"/>
    </xf>
    <xf numFmtId="1" fontId="15" fillId="3" borderId="22" xfId="3" applyNumberFormat="1" applyFont="1" applyFill="1" applyBorder="1" applyAlignment="1" applyProtection="1">
      <alignment horizontal="center" vertical="center"/>
      <protection locked="0"/>
    </xf>
    <xf numFmtId="1" fontId="11" fillId="0" borderId="20" xfId="3" applyNumberFormat="1" applyFont="1" applyBorder="1" applyAlignment="1" applyProtection="1">
      <alignment horizontal="center" vertical="center"/>
      <protection locked="0"/>
    </xf>
    <xf numFmtId="1" fontId="11" fillId="0" borderId="21" xfId="3" applyNumberFormat="1" applyFont="1" applyBorder="1" applyAlignment="1" applyProtection="1">
      <alignment horizontal="center" vertical="center"/>
      <protection locked="0"/>
    </xf>
    <xf numFmtId="1" fontId="11" fillId="0" borderId="22" xfId="3" applyNumberFormat="1" applyFont="1" applyBorder="1" applyAlignment="1" applyProtection="1">
      <alignment horizontal="center" vertical="center"/>
      <protection locked="0"/>
    </xf>
    <xf numFmtId="1" fontId="12" fillId="0" borderId="20" xfId="0" applyNumberFormat="1" applyFont="1" applyBorder="1" applyAlignment="1" applyProtection="1">
      <alignment horizontal="center" vertical="center"/>
      <protection locked="0"/>
    </xf>
    <xf numFmtId="1" fontId="12" fillId="0" borderId="21" xfId="0" applyNumberFormat="1" applyFont="1" applyBorder="1" applyAlignment="1" applyProtection="1">
      <alignment horizontal="center" vertical="center"/>
      <protection locked="0"/>
    </xf>
    <xf numFmtId="1" fontId="12" fillId="0" borderId="22" xfId="0" applyNumberFormat="1" applyFont="1" applyBorder="1" applyAlignment="1" applyProtection="1">
      <alignment horizontal="center" vertical="center"/>
      <protection locked="0"/>
    </xf>
    <xf numFmtId="1" fontId="12" fillId="0" borderId="23" xfId="0" applyNumberFormat="1" applyFont="1" applyBorder="1" applyAlignment="1">
      <alignment horizontal="center" vertical="center"/>
    </xf>
    <xf numFmtId="1" fontId="12" fillId="0" borderId="24" xfId="0" applyNumberFormat="1" applyFont="1" applyBorder="1" applyAlignment="1">
      <alignment horizontal="center" vertical="center"/>
    </xf>
    <xf numFmtId="1" fontId="14" fillId="0" borderId="23" xfId="0" applyNumberFormat="1" applyFont="1" applyBorder="1" applyAlignment="1" applyProtection="1">
      <alignment horizontal="left" vertical="center" indent="1"/>
      <protection locked="0"/>
    </xf>
    <xf numFmtId="1" fontId="14" fillId="0" borderId="24" xfId="0" applyNumberFormat="1" applyFont="1" applyBorder="1" applyAlignment="1" applyProtection="1">
      <alignment horizontal="left" vertical="center" indent="1"/>
      <protection locked="0"/>
    </xf>
    <xf numFmtId="1" fontId="6" fillId="0" borderId="0" xfId="0" applyNumberFormat="1" applyFont="1" applyAlignment="1">
      <alignment vertical="center"/>
    </xf>
    <xf numFmtId="0" fontId="19" fillId="0" borderId="0" xfId="0" applyFont="1"/>
    <xf numFmtId="0" fontId="19" fillId="0" borderId="0" xfId="0" applyFont="1" applyFill="1"/>
    <xf numFmtId="0" fontId="20" fillId="0" borderId="0" xfId="0" applyFont="1"/>
    <xf numFmtId="0" fontId="0" fillId="0" borderId="0" xfId="0" applyFill="1"/>
    <xf numFmtId="0" fontId="21" fillId="0" borderId="0" xfId="0" applyFont="1"/>
    <xf numFmtId="0" fontId="21" fillId="0" borderId="0" xfId="0" applyFont="1" applyFill="1"/>
    <xf numFmtId="0" fontId="22" fillId="0" borderId="0" xfId="0" applyFont="1"/>
    <xf numFmtId="0" fontId="23" fillId="0" borderId="0" xfId="0" applyFont="1"/>
    <xf numFmtId="0" fontId="24" fillId="0" borderId="0" xfId="0" applyFont="1"/>
    <xf numFmtId="0" fontId="24" fillId="0" borderId="0" xfId="0" applyFont="1" applyFill="1"/>
    <xf numFmtId="0" fontId="23" fillId="0" borderId="0" xfId="0" applyFont="1" applyFill="1"/>
    <xf numFmtId="0" fontId="20" fillId="0" borderId="29" xfId="0" applyFont="1" applyBorder="1" applyAlignment="1">
      <alignment horizontal="center" vertical="center"/>
    </xf>
    <xf numFmtId="0" fontId="23" fillId="3" borderId="30" xfId="0" applyFont="1" applyFill="1" applyBorder="1" applyAlignment="1">
      <alignment horizontal="left" vertical="center" indent="1"/>
    </xf>
    <xf numFmtId="0" fontId="0" fillId="3" borderId="31" xfId="0" applyFill="1" applyBorder="1" applyAlignment="1">
      <alignment horizontal="center" vertical="center"/>
    </xf>
    <xf numFmtId="0" fontId="0" fillId="0" borderId="0" xfId="0" applyFill="1" applyBorder="1" applyAlignment="1">
      <alignment horizontal="center" vertical="center"/>
    </xf>
    <xf numFmtId="0" fontId="20" fillId="0" borderId="32" xfId="0" applyFont="1" applyBorder="1" applyAlignment="1">
      <alignment horizontal="center" vertical="center"/>
    </xf>
    <xf numFmtId="0" fontId="25" fillId="0" borderId="0" xfId="0" applyFont="1" applyBorder="1" applyAlignment="1">
      <alignment horizontal="left" vertical="center" indent="1"/>
    </xf>
    <xf numFmtId="49" fontId="24" fillId="0" borderId="4" xfId="0" applyNumberFormat="1" applyFont="1" applyBorder="1" applyAlignment="1">
      <alignment horizontal="center" vertical="center" wrapText="1"/>
    </xf>
    <xf numFmtId="49" fontId="24" fillId="0" borderId="0" xfId="0" applyNumberFormat="1" applyFont="1" applyFill="1" applyBorder="1" applyAlignment="1">
      <alignment horizontal="center" vertical="center" wrapText="1"/>
    </xf>
    <xf numFmtId="49" fontId="23" fillId="0" borderId="0" xfId="0" applyNumberFormat="1" applyFont="1" applyBorder="1" applyAlignment="1">
      <alignment horizontal="center" vertical="center" wrapText="1"/>
    </xf>
    <xf numFmtId="0" fontId="20" fillId="0" borderId="33" xfId="0" applyFont="1" applyBorder="1" applyAlignment="1">
      <alignment horizontal="center" vertical="center"/>
    </xf>
    <xf numFmtId="0" fontId="23" fillId="3" borderId="34" xfId="0" applyFont="1" applyFill="1" applyBorder="1" applyAlignment="1">
      <alignment horizontal="left" vertical="center" indent="1"/>
    </xf>
    <xf numFmtId="0" fontId="0" fillId="3" borderId="35" xfId="0" applyFill="1" applyBorder="1" applyAlignment="1">
      <alignment horizontal="center" vertical="center"/>
    </xf>
    <xf numFmtId="0" fontId="0" fillId="0" borderId="36" xfId="0" applyFill="1" applyBorder="1" applyAlignment="1">
      <alignment horizontal="center" vertical="center"/>
    </xf>
    <xf numFmtId="0" fontId="20" fillId="0" borderId="0" xfId="0" applyFont="1" applyAlignment="1">
      <alignment horizontal="center" vertical="center"/>
    </xf>
    <xf numFmtId="49" fontId="23" fillId="0" borderId="0" xfId="0" applyNumberFormat="1" applyFont="1" applyFill="1" applyBorder="1" applyAlignment="1">
      <alignment horizontal="center" vertical="center" wrapText="1"/>
    </xf>
    <xf numFmtId="49" fontId="24" fillId="0" borderId="37" xfId="0" applyNumberFormat="1" applyFont="1" applyFill="1" applyBorder="1" applyAlignment="1">
      <alignment horizontal="center" vertical="center" wrapText="1"/>
    </xf>
    <xf numFmtId="0" fontId="0" fillId="0" borderId="38" xfId="0" applyFill="1" applyBorder="1" applyAlignment="1">
      <alignment horizontal="center" vertical="center"/>
    </xf>
    <xf numFmtId="49" fontId="24" fillId="0" borderId="39" xfId="0" applyNumberFormat="1" applyFont="1" applyFill="1" applyBorder="1" applyAlignment="1">
      <alignment horizontal="center" vertical="center" wrapText="1"/>
    </xf>
    <xf numFmtId="0" fontId="23" fillId="0" borderId="0" xfId="0" applyFont="1" applyBorder="1"/>
    <xf numFmtId="0" fontId="0" fillId="0" borderId="4" xfId="0" applyFill="1" applyBorder="1" applyAlignment="1">
      <alignment horizontal="center" vertical="center"/>
    </xf>
    <xf numFmtId="0" fontId="24" fillId="0" borderId="0" xfId="0" applyFont="1" applyFill="1" applyBorder="1"/>
  </cellXfs>
  <cellStyles count="4">
    <cellStyle name="Excel Built-in Normal" xfId="1"/>
    <cellStyle name="Normaallaad 2" xfId="2"/>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9900"/>
      <color rgb="FFFFCC66"/>
      <color rgb="FFFFFFCC"/>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150495</xdr:colOff>
      <xdr:row>1</xdr:row>
      <xdr:rowOff>40005</xdr:rowOff>
    </xdr:from>
    <xdr:to>
      <xdr:col>9</xdr:col>
      <xdr:colOff>247653</xdr:colOff>
      <xdr:row>18</xdr:row>
      <xdr:rowOff>152404</xdr:rowOff>
    </xdr:to>
    <xdr:sp macro="" textlink="">
      <xdr:nvSpPr>
        <xdr:cNvPr id="2" name="Text 4"/>
        <xdr:cNvSpPr>
          <a:spLocks noChangeArrowheads="1"/>
        </xdr:cNvSpPr>
      </xdr:nvSpPr>
      <xdr:spPr bwMode="auto">
        <a:xfrm>
          <a:off x="152400" y="219075"/>
          <a:ext cx="5419725" cy="284797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808080"/>
          </a:outerShdw>
        </a:effectLst>
      </xdr:spPr>
      <xdr:txBody>
        <a:bodyPr vertOverflow="clip" wrap="square" lIns="27432" tIns="22860" rIns="0" bIns="0" anchor="t" upright="1"/>
        <a:lstStyle/>
        <a:p>
          <a:pPr algn="l" rtl="0">
            <a:lnSpc>
              <a:spcPts val="1000"/>
            </a:lnSpc>
            <a:defRPr sz="1000"/>
          </a:pPr>
          <a:endParaRPr lang="et-EE" sz="1000" b="0" i="0" u="none" strike="noStrike" baseline="0">
            <a:solidFill>
              <a:srgbClr val="000000"/>
            </a:solidFill>
            <a:latin typeface="Arial"/>
            <a:cs typeface="Arial"/>
          </a:endParaRPr>
        </a:p>
        <a:p>
          <a:pPr algn="l" rtl="0">
            <a:lnSpc>
              <a:spcPts val="1000"/>
            </a:lnSpc>
            <a:defRPr sz="1000"/>
          </a:pPr>
          <a:r>
            <a:rPr lang="et-EE" sz="1000" b="0" i="0" u="none" strike="noStrike" baseline="0">
              <a:solidFill>
                <a:srgbClr val="000000"/>
              </a:solidFill>
              <a:latin typeface="Arial"/>
              <a:cs typeface="Arial"/>
            </a:rPr>
            <a:t>Mōned näpunäited!</a:t>
          </a:r>
        </a:p>
        <a:p>
          <a:pPr algn="l" rtl="0">
            <a:lnSpc>
              <a:spcPts val="1000"/>
            </a:lnSpc>
            <a:defRPr sz="1000"/>
          </a:pPr>
          <a:r>
            <a:rPr lang="et-EE" sz="1000" b="0" i="0" u="none" strike="noStrike" baseline="0">
              <a:solidFill>
                <a:srgbClr val="000000"/>
              </a:solidFill>
              <a:latin typeface="Arial"/>
              <a:cs typeface="Arial"/>
            </a:rPr>
            <a:t>1. Mine kōigepealt lehele "Seadista", määra ära vōidu, viigi ja kaotuse väärtus. Neid numbreid kasutavad kōik tabelid ühtemoodi! Vōib olla ka "null" vōi "Delete" klahviga, aga mitte "Tühiku" klahviga, muidu masin ei tunne. Samal leheküljel saad sisse tippida näiteks turniiri nime, kui ei soovi, vajuta "Delete" ja "Tühik"./.</a:t>
          </a:r>
        </a:p>
        <a:p>
          <a:pPr algn="l" rtl="0">
            <a:lnSpc>
              <a:spcPts val="1000"/>
            </a:lnSpc>
            <a:defRPr sz="1000"/>
          </a:pPr>
          <a:r>
            <a:rPr lang="et-EE" sz="1000" b="0" i="0" u="none" strike="noStrike" baseline="0">
              <a:solidFill>
                <a:srgbClr val="000000"/>
              </a:solidFill>
              <a:latin typeface="Arial"/>
              <a:cs typeface="Arial"/>
            </a:rPr>
            <a:t>2. Tulemused märgi ainult diagonaali peale, tühjendada saab "Delete" klahviga, siin ära "Tühikut" kasuta, tekkib viga.</a:t>
          </a:r>
        </a:p>
        <a:p>
          <a:pPr algn="l" rtl="0">
            <a:lnSpc>
              <a:spcPts val="1000"/>
            </a:lnSpc>
            <a:defRPr sz="1000"/>
          </a:pPr>
          <a:r>
            <a:rPr lang="et-EE" sz="1000" b="0" i="0" u="none" strike="noStrike" baseline="0">
              <a:solidFill>
                <a:srgbClr val="000000"/>
              </a:solidFill>
              <a:latin typeface="Arial"/>
              <a:cs typeface="Arial"/>
            </a:rPr>
            <a:t>3. Tabelid lubavad sisestada kuni kolmekohalist punktiseisu, nii peaks ka kossule sobima.</a:t>
          </a:r>
        </a:p>
        <a:p>
          <a:pPr algn="l" rtl="0">
            <a:lnSpc>
              <a:spcPts val="1000"/>
            </a:lnSpc>
            <a:defRPr sz="1000"/>
          </a:pPr>
          <a:r>
            <a:rPr lang="et-EE" sz="1000" b="0" i="0" u="none" strike="noStrike" baseline="0">
              <a:solidFill>
                <a:srgbClr val="000000"/>
              </a:solidFill>
              <a:latin typeface="Arial"/>
              <a:cs typeface="Arial"/>
            </a:rPr>
            <a:t>4. Siinolevatest tabelitest koopiate tegemine, kui mitu mängu:</a:t>
          </a:r>
        </a:p>
        <a:p>
          <a:pPr algn="l" rtl="0">
            <a:lnSpc>
              <a:spcPts val="900"/>
            </a:lnSpc>
            <a:defRPr sz="1000"/>
          </a:pPr>
          <a:r>
            <a:rPr lang="et-EE" sz="1000" b="0" i="0" u="none" strike="noStrike" baseline="0">
              <a:solidFill>
                <a:srgbClr val="000000"/>
              </a:solidFill>
              <a:latin typeface="Arial"/>
              <a:cs typeface="Arial"/>
            </a:rPr>
            <a:t>a) parempoolne hiireklōps soovitud lehel. Ilmuvast aknast valik "Move or copy" (vasakuga)</a:t>
          </a:r>
        </a:p>
        <a:p>
          <a:pPr algn="l" rtl="0">
            <a:lnSpc>
              <a:spcPts val="1000"/>
            </a:lnSpc>
            <a:defRPr sz="1000"/>
          </a:pPr>
          <a:r>
            <a:rPr lang="et-EE" sz="1000" b="0" i="0" u="none" strike="noStrike" baseline="0">
              <a:solidFill>
                <a:srgbClr val="000000"/>
              </a:solidFill>
              <a:latin typeface="Arial"/>
              <a:cs typeface="Arial"/>
            </a:rPr>
            <a:t>b) järgmises aknas kōigepealt "linnuke" ruutu "Create a Copy" (vasakuga), siis märgi ära, enne millist tabelit sa koopiat soovid (siseaknas "Before Sheet") ja siis "OK"</a:t>
          </a:r>
        </a:p>
        <a:p>
          <a:pPr algn="l" rtl="0">
            <a:lnSpc>
              <a:spcPts val="900"/>
            </a:lnSpc>
            <a:defRPr sz="1000"/>
          </a:pPr>
          <a:r>
            <a:rPr lang="et-EE" sz="1000" b="0" i="0" u="none" strike="noStrike" baseline="0">
              <a:solidFill>
                <a:srgbClr val="000000"/>
              </a:solidFill>
              <a:latin typeface="Arial"/>
              <a:cs typeface="Arial"/>
            </a:rPr>
            <a:t>c) uuele tekkivale lehele nime andmiseks tee hiire vasakuga topeltklōps lehe nimel (all servas) ja tekkivas aknas kiruta lehenimi üle.</a:t>
          </a:r>
        </a:p>
        <a:p>
          <a:pPr algn="l" rtl="0">
            <a:lnSpc>
              <a:spcPts val="1000"/>
            </a:lnSpc>
            <a:defRPr sz="1000"/>
          </a:pPr>
          <a:endParaRPr lang="et-EE" sz="1000" b="0" i="0" u="none" strike="noStrike" baseline="0">
            <a:solidFill>
              <a:srgbClr val="000000"/>
            </a:solidFill>
            <a:latin typeface="Arial"/>
            <a:cs typeface="Arial"/>
          </a:endParaRPr>
        </a:p>
        <a:p>
          <a:pPr algn="l" rtl="0">
            <a:lnSpc>
              <a:spcPts val="900"/>
            </a:lnSpc>
            <a:defRPr sz="1000"/>
          </a:pPr>
          <a:r>
            <a:rPr lang="et-EE" sz="1000" b="0" i="0" u="none" strike="noStrike" baseline="0">
              <a:solidFill>
                <a:srgbClr val="000000"/>
              </a:solidFill>
              <a:latin typeface="Arial"/>
              <a:cs typeface="Arial"/>
            </a:rPr>
            <a:t>Probleemid ja ettepanekud: Valter Jürna, valter@datanet.ee vōi 765-734</a:t>
          </a:r>
        </a:p>
        <a:p>
          <a:pPr algn="l" rtl="0">
            <a:lnSpc>
              <a:spcPts val="1000"/>
            </a:lnSpc>
            <a:defRPr sz="1000"/>
          </a:pPr>
          <a:endParaRPr lang="et-EE" sz="1000" b="0" i="0" u="none" strike="noStrike" baseline="0">
            <a:solidFill>
              <a:srgbClr val="000000"/>
            </a:solidFill>
            <a:latin typeface="Arial"/>
            <a:cs typeface="Arial"/>
          </a:endParaRPr>
        </a:p>
        <a:p>
          <a:pPr algn="l" rtl="0">
            <a:lnSpc>
              <a:spcPts val="900"/>
            </a:lnSpc>
            <a:defRPr sz="1000"/>
          </a:pPr>
          <a:endParaRPr lang="et-E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utaja/Documents/K&#228;sipall/MMM%202016/MMM%2016%20tulemu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5_kohad"/>
      <sheetName val="P06_kohad"/>
      <sheetName val="P07_kohad"/>
      <sheetName val="T05_kohad"/>
      <sheetName val="T06_kohad"/>
      <sheetName val="T07_kohad"/>
      <sheetName val="P05_A"/>
      <sheetName val="P05_B"/>
      <sheetName val="P05_C"/>
      <sheetName val="P05_D"/>
      <sheetName val="P05_E"/>
      <sheetName val="P06_A"/>
      <sheetName val="P06_B"/>
      <sheetName val="P06_C"/>
      <sheetName val="P06_D"/>
      <sheetName val="P07_A"/>
      <sheetName val="P07_B"/>
      <sheetName val="P07_C"/>
      <sheetName val="P07_D"/>
      <sheetName val="P07_E"/>
      <sheetName val="T05_A"/>
      <sheetName val="T05_B"/>
      <sheetName val="T06_A"/>
      <sheetName val="T06_B"/>
      <sheetName val="T07_A"/>
      <sheetName val="T07_B"/>
      <sheetName val="Seadista"/>
      <sheetName val="Memo"/>
      <sheetName val="3 mansat"/>
      <sheetName val="4 mansat"/>
      <sheetName val="5 mansat"/>
      <sheetName val="6 mansat"/>
      <sheetName val="7 mans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B4">
            <v>2</v>
          </cell>
        </row>
        <row r="5">
          <cell r="B5">
            <v>0</v>
          </cell>
        </row>
        <row r="6">
          <cell r="B6">
            <v>1</v>
          </cell>
        </row>
      </sheetData>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A22" sqref="A22:XFD67"/>
    </sheetView>
  </sheetViews>
  <sheetFormatPr defaultColWidth="8.7109375" defaultRowHeight="15" x14ac:dyDescent="0.25"/>
  <cols>
    <col min="1" max="1" width="4.28515625" style="168" customWidth="1"/>
    <col min="2" max="2" width="17.7109375" customWidth="1"/>
    <col min="3" max="3" width="4.28515625" style="144" customWidth="1"/>
    <col min="4" max="4" width="4.42578125" style="145" customWidth="1"/>
    <col min="5" max="5" width="4.28515625" style="146" customWidth="1"/>
    <col min="6" max="6" width="17.7109375" customWidth="1"/>
    <col min="7" max="7" width="4.28515625" customWidth="1"/>
    <col min="8" max="8" width="3" style="147" customWidth="1"/>
    <col min="9" max="9" width="4.28515625" style="146" customWidth="1"/>
    <col min="10" max="10" width="17.7109375" customWidth="1"/>
    <col min="11" max="11" width="4.42578125" style="144" customWidth="1"/>
    <col min="12" max="12" width="5.42578125" customWidth="1"/>
  </cols>
  <sheetData>
    <row r="1" spans="1:12" ht="22.5" x14ac:dyDescent="0.25">
      <c r="A1" s="143" t="str">
        <f>TRANSPOSE(Seadista!A9)</f>
        <v>Tallinn Handball Cup 2016</v>
      </c>
    </row>
    <row r="2" spans="1:12" ht="22.5" x14ac:dyDescent="0.25">
      <c r="A2" s="143"/>
    </row>
    <row r="3" spans="1:12" ht="18.75" x14ac:dyDescent="0.3">
      <c r="A3" s="148" t="s">
        <v>128</v>
      </c>
      <c r="G3" s="148"/>
      <c r="H3" s="149"/>
      <c r="I3" s="150"/>
    </row>
    <row r="4" spans="1:12" ht="17.25" thickBot="1" x14ac:dyDescent="0.35">
      <c r="A4"/>
      <c r="B4" s="151"/>
      <c r="C4" s="152"/>
      <c r="D4" s="153"/>
      <c r="E4" s="151"/>
      <c r="F4" s="151"/>
      <c r="G4" s="151"/>
      <c r="H4" s="154"/>
      <c r="I4" s="151"/>
      <c r="J4" s="151"/>
      <c r="K4" s="152"/>
      <c r="L4" s="151"/>
    </row>
    <row r="5" spans="1:12" ht="16.5" customHeight="1" x14ac:dyDescent="0.3">
      <c r="A5" s="155"/>
      <c r="B5" s="156" t="s">
        <v>130</v>
      </c>
      <c r="C5" s="157">
        <v>10</v>
      </c>
      <c r="D5" s="158"/>
      <c r="E5" s="151"/>
      <c r="F5" s="151"/>
      <c r="G5" s="151"/>
      <c r="H5" s="154"/>
      <c r="I5" s="151"/>
      <c r="J5" s="151"/>
      <c r="K5" s="152"/>
      <c r="L5" s="151"/>
    </row>
    <row r="6" spans="1:12" ht="16.5" customHeight="1" thickBot="1" x14ac:dyDescent="0.35">
      <c r="A6" s="159"/>
      <c r="B6" s="160" t="s">
        <v>118</v>
      </c>
      <c r="C6" s="161"/>
      <c r="D6" s="162"/>
      <c r="E6" s="163"/>
      <c r="G6" s="151"/>
      <c r="H6" s="154"/>
      <c r="I6" s="151"/>
      <c r="J6" s="151"/>
      <c r="K6" s="152"/>
      <c r="L6" s="151"/>
    </row>
    <row r="7" spans="1:12" ht="16.5" customHeight="1" thickBot="1" x14ac:dyDescent="0.35">
      <c r="A7" s="164"/>
      <c r="B7" s="165" t="s">
        <v>129</v>
      </c>
      <c r="C7" s="166">
        <v>0</v>
      </c>
      <c r="D7" s="167"/>
      <c r="E7" s="155"/>
      <c r="F7" s="156" t="s">
        <v>131</v>
      </c>
      <c r="G7" s="157"/>
      <c r="H7" s="158"/>
      <c r="I7" s="151"/>
      <c r="J7" s="151"/>
      <c r="K7" s="152"/>
      <c r="L7" s="151"/>
    </row>
    <row r="8" spans="1:12" ht="16.5" customHeight="1" thickBot="1" x14ac:dyDescent="0.35">
      <c r="C8" s="152"/>
      <c r="D8" s="153"/>
      <c r="E8" s="159"/>
      <c r="F8" s="160" t="s">
        <v>119</v>
      </c>
      <c r="G8" s="161"/>
      <c r="H8" s="169"/>
      <c r="I8" s="151"/>
      <c r="K8" s="152"/>
      <c r="L8" s="151"/>
    </row>
    <row r="9" spans="1:12" ht="16.5" customHeight="1" thickBot="1" x14ac:dyDescent="0.35">
      <c r="A9" s="155"/>
      <c r="B9" s="156" t="s">
        <v>132</v>
      </c>
      <c r="C9" s="157">
        <v>14</v>
      </c>
      <c r="D9" s="170"/>
      <c r="E9" s="164"/>
      <c r="F9" s="165" t="s">
        <v>144</v>
      </c>
      <c r="G9" s="166"/>
      <c r="H9" s="158"/>
      <c r="I9" s="151"/>
      <c r="J9" s="151"/>
      <c r="K9" s="152"/>
      <c r="L9" s="151"/>
    </row>
    <row r="10" spans="1:12" ht="16.5" customHeight="1" thickBot="1" x14ac:dyDescent="0.35">
      <c r="A10" s="159"/>
      <c r="B10" s="160" t="s">
        <v>121</v>
      </c>
      <c r="C10" s="161"/>
      <c r="E10" s="163"/>
      <c r="G10" s="151"/>
      <c r="H10" s="171"/>
      <c r="I10" s="151"/>
      <c r="J10" s="151"/>
      <c r="K10" s="152"/>
      <c r="L10" s="151"/>
    </row>
    <row r="11" spans="1:12" ht="16.5" customHeight="1" thickBot="1" x14ac:dyDescent="0.3">
      <c r="A11" s="164"/>
      <c r="B11" s="165" t="s">
        <v>133</v>
      </c>
      <c r="C11" s="166">
        <v>13</v>
      </c>
      <c r="D11" s="158"/>
      <c r="E11" s="151"/>
      <c r="F11" s="151"/>
      <c r="G11" s="151"/>
      <c r="H11" s="154"/>
      <c r="I11" s="155"/>
      <c r="J11" s="156"/>
      <c r="K11" s="157"/>
      <c r="L11" s="151"/>
    </row>
    <row r="12" spans="1:12" ht="15" customHeight="1" thickBot="1" x14ac:dyDescent="0.35">
      <c r="B12" s="151"/>
      <c r="C12" s="152"/>
      <c r="D12" s="153"/>
      <c r="E12" s="151"/>
      <c r="F12" s="151"/>
      <c r="G12" s="151"/>
      <c r="H12" s="154"/>
      <c r="I12" s="159"/>
      <c r="J12" s="160" t="s">
        <v>122</v>
      </c>
      <c r="K12" s="161"/>
      <c r="L12" s="151"/>
    </row>
    <row r="13" spans="1:12" ht="16.5" customHeight="1" thickBot="1" x14ac:dyDescent="0.3">
      <c r="A13" s="155"/>
      <c r="B13" s="156" t="s">
        <v>134</v>
      </c>
      <c r="C13" s="157">
        <v>21</v>
      </c>
      <c r="D13" s="158"/>
      <c r="E13" s="151"/>
      <c r="F13" s="151"/>
      <c r="G13" s="151"/>
      <c r="H13" s="154"/>
      <c r="I13" s="164"/>
      <c r="J13" s="165"/>
      <c r="K13" s="166"/>
      <c r="L13" s="151"/>
    </row>
    <row r="14" spans="1:12" ht="16.5" customHeight="1" thickBot="1" x14ac:dyDescent="0.35">
      <c r="A14" s="159"/>
      <c r="B14" s="160" t="s">
        <v>124</v>
      </c>
      <c r="C14" s="161"/>
      <c r="D14" s="162"/>
      <c r="E14" s="163"/>
      <c r="G14" s="151"/>
      <c r="H14" s="172"/>
      <c r="I14" s="151"/>
      <c r="J14" s="151"/>
      <c r="K14" s="152"/>
      <c r="L14" s="151"/>
    </row>
    <row r="15" spans="1:12" ht="16.5" customHeight="1" thickBot="1" x14ac:dyDescent="0.35">
      <c r="A15" s="164"/>
      <c r="B15" s="165" t="s">
        <v>135</v>
      </c>
      <c r="C15" s="166">
        <v>16</v>
      </c>
      <c r="D15" s="167"/>
      <c r="E15" s="155"/>
      <c r="F15" s="156" t="s">
        <v>120</v>
      </c>
      <c r="G15" s="157"/>
      <c r="H15" s="158"/>
      <c r="I15" s="151"/>
      <c r="J15" s="151"/>
      <c r="K15" s="152"/>
      <c r="L15" s="151"/>
    </row>
    <row r="16" spans="1:12" ht="16.5" customHeight="1" thickBot="1" x14ac:dyDescent="0.35">
      <c r="B16" s="151"/>
      <c r="C16" s="152"/>
      <c r="D16" s="153"/>
      <c r="E16" s="159"/>
      <c r="F16" s="160" t="s">
        <v>125</v>
      </c>
      <c r="G16" s="161"/>
      <c r="H16" s="169"/>
      <c r="I16" s="151"/>
      <c r="K16" s="152"/>
      <c r="L16" s="151"/>
    </row>
    <row r="17" spans="1:12" ht="16.5" customHeight="1" thickBot="1" x14ac:dyDescent="0.3">
      <c r="A17" s="155"/>
      <c r="B17" s="156" t="s">
        <v>136</v>
      </c>
      <c r="C17" s="157">
        <v>16</v>
      </c>
      <c r="D17" s="170"/>
      <c r="E17" s="164"/>
      <c r="F17" s="165" t="s">
        <v>147</v>
      </c>
      <c r="G17" s="166"/>
      <c r="H17" s="158"/>
      <c r="L17" s="151"/>
    </row>
    <row r="18" spans="1:12" ht="16.5" customHeight="1" x14ac:dyDescent="0.25">
      <c r="A18" s="159"/>
      <c r="B18" s="160" t="s">
        <v>126</v>
      </c>
      <c r="C18" s="161"/>
      <c r="E18" s="163"/>
      <c r="G18" s="151"/>
      <c r="H18" s="154"/>
      <c r="I18" s="155"/>
      <c r="J18" s="156"/>
      <c r="K18" s="157"/>
      <c r="L18" s="151"/>
    </row>
    <row r="19" spans="1:12" ht="16.5" customHeight="1" thickBot="1" x14ac:dyDescent="0.3">
      <c r="A19" s="164"/>
      <c r="B19" s="165" t="s">
        <v>137</v>
      </c>
      <c r="C19" s="166">
        <v>15</v>
      </c>
      <c r="D19" s="158"/>
      <c r="E19" s="151"/>
      <c r="F19" s="151"/>
      <c r="G19" s="173"/>
      <c r="H19" s="174"/>
      <c r="I19" s="159"/>
      <c r="J19" s="160" t="s">
        <v>127</v>
      </c>
      <c r="K19" s="161"/>
      <c r="L19" s="151"/>
    </row>
    <row r="20" spans="1:12" ht="16.5" customHeight="1" thickBot="1" x14ac:dyDescent="0.35">
      <c r="B20" s="151"/>
      <c r="C20" s="152"/>
      <c r="D20" s="153"/>
      <c r="E20" s="151"/>
      <c r="F20" s="151"/>
      <c r="G20" s="151"/>
      <c r="H20" s="154"/>
      <c r="I20" s="164"/>
      <c r="J20" s="165"/>
      <c r="K20" s="166"/>
      <c r="L20" s="151"/>
    </row>
    <row r="21" spans="1:12" ht="16.5" customHeight="1" x14ac:dyDescent="0.3">
      <c r="B21" s="151"/>
      <c r="C21" s="152"/>
      <c r="D21" s="153"/>
      <c r="L21" s="151"/>
    </row>
    <row r="22" spans="1:12" ht="16.5" x14ac:dyDescent="0.3">
      <c r="C22" s="152"/>
      <c r="D22" s="175"/>
      <c r="L22" s="151"/>
    </row>
    <row r="23" spans="1:12" ht="16.5" x14ac:dyDescent="0.3">
      <c r="C23" s="152"/>
      <c r="D23" s="153"/>
      <c r="L23" s="151"/>
    </row>
    <row r="24" spans="1:12" ht="16.5" x14ac:dyDescent="0.3">
      <c r="B24" s="151"/>
      <c r="C24" s="152"/>
      <c r="D24" s="153"/>
      <c r="L24" s="151"/>
    </row>
    <row r="25" spans="1:12" ht="16.5" x14ac:dyDescent="0.3">
      <c r="B25" s="151"/>
      <c r="C25" s="152"/>
      <c r="D25" s="153"/>
      <c r="L25" s="151"/>
    </row>
    <row r="26" spans="1:12" ht="16.5" x14ac:dyDescent="0.3">
      <c r="B26" s="151"/>
      <c r="C26" s="152"/>
      <c r="D26" s="153"/>
      <c r="L26" s="151"/>
    </row>
    <row r="27" spans="1:12" ht="16.5" x14ac:dyDescent="0.3">
      <c r="B27" s="151"/>
      <c r="C27" s="152"/>
      <c r="D27" s="153"/>
      <c r="L27" s="151"/>
    </row>
    <row r="28" spans="1:12" ht="16.5" x14ac:dyDescent="0.3">
      <c r="B28" s="151"/>
      <c r="C28" s="152"/>
      <c r="D28" s="153"/>
      <c r="L28" s="151"/>
    </row>
    <row r="29" spans="1:12" ht="16.5" x14ac:dyDescent="0.3">
      <c r="B29" s="151"/>
      <c r="C29" s="152"/>
      <c r="D29" s="153"/>
      <c r="L29" s="154"/>
    </row>
    <row r="30" spans="1:12" ht="16.5" x14ac:dyDescent="0.3">
      <c r="B30" s="151"/>
      <c r="C30" s="152"/>
      <c r="D30" s="153"/>
      <c r="L30" s="151"/>
    </row>
    <row r="31" spans="1:12" ht="16.5" x14ac:dyDescent="0.3">
      <c r="B31" s="151"/>
      <c r="C31" s="152"/>
      <c r="D31" s="153"/>
      <c r="L31" s="151"/>
    </row>
    <row r="32" spans="1:12" ht="16.5" x14ac:dyDescent="0.3">
      <c r="B32" s="151"/>
      <c r="C32" s="152"/>
      <c r="D32" s="153"/>
      <c r="L32" s="151"/>
    </row>
    <row r="33" spans="1:12" ht="16.5" x14ac:dyDescent="0.3">
      <c r="B33" s="151"/>
      <c r="C33" s="152"/>
      <c r="D33" s="153"/>
      <c r="L33" s="151"/>
    </row>
    <row r="34" spans="1:12" ht="16.5" x14ac:dyDescent="0.3">
      <c r="B34" s="151"/>
      <c r="C34" s="152"/>
      <c r="D34" s="153"/>
      <c r="L34" s="152"/>
    </row>
    <row r="35" spans="1:12" ht="16.5" x14ac:dyDescent="0.3">
      <c r="B35" s="151"/>
      <c r="C35" s="152"/>
      <c r="D35" s="153"/>
      <c r="L35" s="152"/>
    </row>
    <row r="36" spans="1:12" ht="16.5" x14ac:dyDescent="0.3">
      <c r="B36" s="151"/>
      <c r="C36" s="152"/>
    </row>
    <row r="37" spans="1:12" ht="16.5" x14ac:dyDescent="0.3">
      <c r="B37" s="151"/>
      <c r="C37" s="152"/>
    </row>
    <row r="38" spans="1:12" ht="16.5" x14ac:dyDescent="0.3">
      <c r="B38" s="151"/>
      <c r="C38" s="152"/>
    </row>
    <row r="39" spans="1:12" ht="16.5" x14ac:dyDescent="0.3">
      <c r="B39" s="151"/>
      <c r="C39" s="152"/>
    </row>
    <row r="40" spans="1:12" s="145" customFormat="1" ht="16.5" x14ac:dyDescent="0.3">
      <c r="A40" s="168"/>
      <c r="B40" s="151"/>
      <c r="C40" s="152"/>
      <c r="E40" s="146"/>
      <c r="F40"/>
      <c r="G40"/>
      <c r="H40" s="147"/>
      <c r="I40" s="146"/>
      <c r="J40"/>
      <c r="K40" s="144"/>
      <c r="L40"/>
    </row>
    <row r="41" spans="1:12" s="145" customFormat="1" ht="16.5" x14ac:dyDescent="0.3">
      <c r="A41" s="168"/>
      <c r="B41" s="151"/>
      <c r="C41" s="152"/>
      <c r="E41" s="146"/>
      <c r="F41"/>
      <c r="G41"/>
      <c r="H41" s="147"/>
      <c r="I41" s="146"/>
      <c r="J41"/>
      <c r="K41" s="144"/>
      <c r="L41"/>
    </row>
    <row r="42" spans="1:12" s="145" customFormat="1" ht="16.5" x14ac:dyDescent="0.3">
      <c r="A42" s="168"/>
      <c r="B42" s="152"/>
      <c r="C42" s="152"/>
      <c r="E42" s="146"/>
      <c r="F42"/>
      <c r="G42"/>
      <c r="H42" s="147"/>
      <c r="I42" s="146"/>
      <c r="J42"/>
      <c r="K42" s="144"/>
      <c r="L42"/>
    </row>
    <row r="43" spans="1:12" s="145" customFormat="1" ht="16.5" x14ac:dyDescent="0.3">
      <c r="A43" s="168"/>
      <c r="B43" s="152"/>
      <c r="C43" s="152"/>
      <c r="E43" s="146"/>
      <c r="F43"/>
      <c r="G43"/>
      <c r="H43" s="147"/>
      <c r="I43" s="146"/>
      <c r="J43"/>
      <c r="K43" s="144"/>
      <c r="L43"/>
    </row>
  </sheetData>
  <pageMargins left="0.63" right="0.34" top="0.53" bottom="0.56000000000000005"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Z16"/>
  <sheetViews>
    <sheetView zoomScale="70" zoomScaleNormal="70" workbookViewId="0">
      <selection activeCell="O11" sqref="O11:Q11"/>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26</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39</v>
      </c>
      <c r="C5" s="111"/>
      <c r="D5" s="112"/>
      <c r="E5" s="113"/>
      <c r="F5" s="108">
        <f>IF(AND(ISNUMBER(F6),ISNUMBER(H6)),IF(F6=H6,[1]Seadista!B6,IF(F6-H6&gt;0,[1]Seadista!B4,[1]Seadista!B5)),"Mängimata")</f>
        <v>2</v>
      </c>
      <c r="G5" s="109"/>
      <c r="H5" s="110"/>
      <c r="I5" s="108">
        <f>IF(AND(ISNUMBER(I6),ISNUMBER(K6)),IF(I6=K6,[1]Seadista!B6,IF(I6-K6&gt;0,[1]Seadista!B4,[1]Seadista!B5)),"Mängimata")</f>
        <v>2</v>
      </c>
      <c r="J5" s="109"/>
      <c r="K5" s="110"/>
      <c r="L5" s="108">
        <f>IF(AND(ISNUMBER(L6),ISNUMBER(N6)),IF(L6=N6,[1]Seadista!$B$6,IF(L6-N6&gt;0,[1]Seadista!$B$4,[1]Seadista!$B$5)),"Mängimata")</f>
        <v>2</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10</v>
      </c>
      <c r="V5" s="119">
        <f>IF(AND(ISNUMBER(O6),ISNUMBER(Q6),ISNUMBER(F6),ISNUMBER(H6),ISNUMBER(I6),ISNUMBER(K6),ISNUMBER(L6),ISNUMBER(N6),ISNUMBER(R6),ISNUMBER(T6)),F6-H6+I6-K6+L6-N6+O6-Q6+R6-T6,"pooleli")</f>
        <v>171</v>
      </c>
      <c r="W5" s="68">
        <f>RANK($U5,$U$5:$U$16,-1)</f>
        <v>6</v>
      </c>
      <c r="X5" s="68">
        <f>RANK($V5,$V$5:$V$16,-1)*0.01</f>
        <v>0.06</v>
      </c>
      <c r="Y5" s="68">
        <f>W5+X5</f>
        <v>6.06</v>
      </c>
      <c r="Z5" s="121">
        <f>IF(AND(ISNUMBER($Y$5),ISNUMBER($Y$7),ISNUMBER($Y$9),ISNUMBER($Y$11),ISNUMBER($Y$13),ISNUMBER($Y$15)),RANK($Y5,$Y$5:$Y$16),"pooleli")</f>
        <v>1</v>
      </c>
    </row>
    <row r="6" spans="1:26" s="57" customFormat="1" ht="30" customHeight="1" x14ac:dyDescent="0.25">
      <c r="A6" s="126"/>
      <c r="B6" s="128"/>
      <c r="C6" s="114"/>
      <c r="D6" s="115"/>
      <c r="E6" s="116"/>
      <c r="F6" s="69">
        <v>53</v>
      </c>
      <c r="G6" s="70" t="s">
        <v>7</v>
      </c>
      <c r="H6" s="71">
        <v>11</v>
      </c>
      <c r="I6" s="69">
        <v>61</v>
      </c>
      <c r="J6" s="70" t="s">
        <v>7</v>
      </c>
      <c r="K6" s="71">
        <v>9</v>
      </c>
      <c r="L6" s="69">
        <v>30</v>
      </c>
      <c r="M6" s="70" t="s">
        <v>7</v>
      </c>
      <c r="N6" s="71">
        <v>16</v>
      </c>
      <c r="O6" s="69">
        <v>29</v>
      </c>
      <c r="P6" s="70" t="s">
        <v>7</v>
      </c>
      <c r="Q6" s="71">
        <v>8</v>
      </c>
      <c r="R6" s="69">
        <v>51</v>
      </c>
      <c r="S6" s="70" t="s">
        <v>7</v>
      </c>
      <c r="T6" s="71">
        <v>9</v>
      </c>
      <c r="U6" s="129"/>
      <c r="V6" s="123"/>
      <c r="W6" s="72"/>
      <c r="X6" s="72"/>
      <c r="Y6" s="72"/>
      <c r="Z6" s="124"/>
    </row>
    <row r="7" spans="1:26" s="57" customFormat="1" ht="30" customHeight="1" x14ac:dyDescent="0.25">
      <c r="A7" s="125">
        <f>TRANSPOSE(F4)</f>
        <v>2</v>
      </c>
      <c r="B7" s="127" t="s">
        <v>65</v>
      </c>
      <c r="C7" s="108">
        <f>IF(AND(ISNUMBER(C8),ISNUMBER(E8)),IF(C8=E8,[1]Seadista!B6,IF(C8-E8&gt;0,[1]Seadista!B4,[1]Seadista!B5)),"Mängimata")</f>
        <v>0</v>
      </c>
      <c r="D7" s="109"/>
      <c r="E7" s="110"/>
      <c r="F7" s="111"/>
      <c r="G7" s="112"/>
      <c r="H7" s="113"/>
      <c r="I7" s="108">
        <f>IF(AND(ISNUMBER(I8),ISNUMBER(K8)),IF(I8=K8,[1]Seadista!B6,IF(I8-K8&gt;0,[1]Seadista!B4,[1]Seadista!B5)),"Mängimata")</f>
        <v>2</v>
      </c>
      <c r="J7" s="109"/>
      <c r="K7" s="110"/>
      <c r="L7" s="108">
        <f>IF(AND(ISNUMBER(L8),ISNUMBER(N8)),IF(L8=N8,[1]Seadista!B6,IF(L8-N8&gt;0,[1]Seadista!B4,[1]Seadista!B5)),"Mängimata")</f>
        <v>0</v>
      </c>
      <c r="M7" s="109"/>
      <c r="N7" s="110"/>
      <c r="O7" s="108">
        <f>IF(AND(ISNUMBER(O8),ISNUMBER(Q8)),IF(O8=Q8,[1]Seadista!$B$6,IF(O8-Q8&gt;0,[1]Seadista!$B$4,[1]Seadista!$B$5)),"Mängimata")</f>
        <v>0</v>
      </c>
      <c r="P7" s="109"/>
      <c r="Q7" s="110"/>
      <c r="R7" s="108">
        <f>IF(AND(ISNUMBER(R8),ISNUMBER(T8)),IF(R8=T8,[1]Seadista!$B$6,IF(R8-T8&gt;0,[1]Seadista!$B$4,[1]Seadista!$B$5)),"Mängimata")</f>
        <v>2</v>
      </c>
      <c r="S7" s="109"/>
      <c r="T7" s="110"/>
      <c r="U7" s="117">
        <f>SUMIF($C7:$R7,"&gt;=0")</f>
        <v>4</v>
      </c>
      <c r="V7" s="119">
        <f>IF(AND(ISNUMBER(C8),ISNUMBER(E8),ISNUMBER(I8),ISNUMBER(K8),ISNUMBER(L8),ISNUMBER(N8),ISNUMBER(O8),ISNUMBER(Q8),ISNUMBER(R8),ISNUMBER(T8)),C8-E8+I8-K8+L8-N8+O8-Q8+R8-T8,"pooleli")</f>
        <v>-65</v>
      </c>
      <c r="W7" s="68">
        <f>RANK($U7,$U$5:$U$16,-1)</f>
        <v>3</v>
      </c>
      <c r="X7" s="68">
        <f>RANK($V7,$V$5:$V$16,-1)*0.01</f>
        <v>0.02</v>
      </c>
      <c r="Y7" s="68">
        <f>W7+X7</f>
        <v>3.02</v>
      </c>
      <c r="Z7" s="121">
        <f>IF(AND(ISNUMBER($Y$5),ISNUMBER($Y$7),ISNUMBER($Y$9),ISNUMBER($Y$11),ISNUMBER($Y$13),ISNUMBER($Y$15)),RANK($Y7,$Y$5:$Y$16),"pooleli")</f>
        <v>4</v>
      </c>
    </row>
    <row r="8" spans="1:26" s="57" customFormat="1" ht="30" customHeight="1" x14ac:dyDescent="0.25">
      <c r="A8" s="126"/>
      <c r="B8" s="128"/>
      <c r="C8" s="69">
        <f>IF(ISBLANK(H6),"",H6)</f>
        <v>11</v>
      </c>
      <c r="D8" s="70" t="s">
        <v>7</v>
      </c>
      <c r="E8" s="71">
        <f>IF(ISBLANK(F6),"",F6)</f>
        <v>53</v>
      </c>
      <c r="F8" s="114"/>
      <c r="G8" s="115"/>
      <c r="H8" s="116"/>
      <c r="I8" s="69">
        <v>35</v>
      </c>
      <c r="J8" s="70" t="s">
        <v>7</v>
      </c>
      <c r="K8" s="71">
        <v>6</v>
      </c>
      <c r="L8" s="69">
        <v>7</v>
      </c>
      <c r="M8" s="70" t="s">
        <v>7</v>
      </c>
      <c r="N8" s="71">
        <v>43</v>
      </c>
      <c r="O8" s="69">
        <v>9</v>
      </c>
      <c r="P8" s="70" t="s">
        <v>7</v>
      </c>
      <c r="Q8" s="71">
        <v>26</v>
      </c>
      <c r="R8" s="69">
        <v>17</v>
      </c>
      <c r="S8" s="70" t="s">
        <v>7</v>
      </c>
      <c r="T8" s="71">
        <v>16</v>
      </c>
      <c r="U8" s="118"/>
      <c r="V8" s="123"/>
      <c r="W8" s="68"/>
      <c r="X8" s="68"/>
      <c r="Y8" s="68"/>
      <c r="Z8" s="124"/>
    </row>
    <row r="9" spans="1:26" s="57" customFormat="1" ht="30" customHeight="1" x14ac:dyDescent="0.25">
      <c r="A9" s="125">
        <f>TRANSPOSE(I4)</f>
        <v>3</v>
      </c>
      <c r="B9" s="127" t="s">
        <v>66</v>
      </c>
      <c r="C9" s="108">
        <f>IF(AND(ISNUMBER(C10),ISNUMBER(E10)),IF(C10=E10,[1]Seadista!B6,IF(C10-E10&gt;0,[1]Seadista!B4,[1]Seadista!B5)),"Mängimata")</f>
        <v>0</v>
      </c>
      <c r="D9" s="109"/>
      <c r="E9" s="110"/>
      <c r="F9" s="108">
        <f>IF(AND(ISNUMBER(F10),ISNUMBER(H10)),IF(F10=H10,[1]Seadista!B6,IF(F10-H10&gt;0,[1]Seadista!B4,[1]Seadista!B5)),"Mängimata")</f>
        <v>0</v>
      </c>
      <c r="G9" s="109"/>
      <c r="H9" s="110"/>
      <c r="I9" s="111"/>
      <c r="J9" s="112"/>
      <c r="K9" s="113"/>
      <c r="L9" s="108">
        <f>IF(AND(ISNUMBER(L10),ISNUMBER(N10)),IF(L10=N10,[1]Seadista!B6,IF(L10-N10&gt;0,[1]Seadista!B4,[1]Seadista!B5)),"Mängimata")</f>
        <v>0</v>
      </c>
      <c r="M9" s="109"/>
      <c r="N9" s="110"/>
      <c r="O9" s="108">
        <f>IF(AND(ISNUMBER(O10),ISNUMBER(Q10)),IF(O10=Q10,[1]Seadista!$B$6,IF(O10-Q10&gt;0,[1]Seadista!$B$4,[1]Seadista!$B$5)),"Mängimata")</f>
        <v>0</v>
      </c>
      <c r="P9" s="109"/>
      <c r="Q9" s="110"/>
      <c r="R9" s="108">
        <f>IF(AND(ISNUMBER(R10),ISNUMBER(T10)),IF(R10=T10,[1]Seadista!$B$6,IF(R10-T10&gt;0,[1]Seadista!$B$4,[1]Seadista!$B$5)),"Mängimata")</f>
        <v>0</v>
      </c>
      <c r="S9" s="109"/>
      <c r="T9" s="110"/>
      <c r="U9" s="129">
        <f>SUMIF($C9:$R9,"&gt;=0")</f>
        <v>0</v>
      </c>
      <c r="V9" s="119">
        <f>IF(AND(ISNUMBER(F10),ISNUMBER(H10),ISNUMBER(C10),ISNUMBER(E10),ISNUMBER(L10),ISNUMBER(N10),ISNUMBER(O10),ISNUMBER(Q10),ISNUMBER(R10),ISNUMBER(T10)),F10-H10+C10-E10+L10-N10+O10-Q10+R10-T10,"pooleli")</f>
        <v>-165</v>
      </c>
      <c r="W9" s="68">
        <f>RANK($U9,$U$5:$U$16,-1)</f>
        <v>1</v>
      </c>
      <c r="X9" s="68">
        <f>RANK($V9,$V$5:$V$16,-1)*0.01</f>
        <v>0.01</v>
      </c>
      <c r="Y9" s="68">
        <f>W9+X9</f>
        <v>1.01</v>
      </c>
      <c r="Z9" s="121">
        <f>IF(AND(ISNUMBER($Y$5),ISNUMBER($Y$7),ISNUMBER($Y$9),ISNUMBER($Y$11),ISNUMBER($Y$13),ISNUMBER($Y$15)),RANK($Y9,$Y$5:$Y$16),"pooleli")</f>
        <v>6</v>
      </c>
    </row>
    <row r="10" spans="1:26" s="57" customFormat="1" ht="30" customHeight="1" x14ac:dyDescent="0.25">
      <c r="A10" s="126"/>
      <c r="B10" s="128"/>
      <c r="C10" s="69">
        <f>IF(ISBLANK(K6),"",K6)</f>
        <v>9</v>
      </c>
      <c r="D10" s="70" t="s">
        <v>7</v>
      </c>
      <c r="E10" s="71">
        <f>IF(ISBLANK(I6),"",I6)</f>
        <v>61</v>
      </c>
      <c r="F10" s="69">
        <f>IF(ISBLANK(K8),"",K8)</f>
        <v>6</v>
      </c>
      <c r="G10" s="70" t="s">
        <v>7</v>
      </c>
      <c r="H10" s="71">
        <f>IF(ISBLANK(I8),"",I8)</f>
        <v>35</v>
      </c>
      <c r="I10" s="114"/>
      <c r="J10" s="115"/>
      <c r="K10" s="116"/>
      <c r="L10" s="69">
        <v>8</v>
      </c>
      <c r="M10" s="70" t="s">
        <v>7</v>
      </c>
      <c r="N10" s="71">
        <v>61</v>
      </c>
      <c r="O10" s="69">
        <v>13</v>
      </c>
      <c r="P10" s="70" t="s">
        <v>7</v>
      </c>
      <c r="Q10" s="71">
        <v>28</v>
      </c>
      <c r="R10" s="69">
        <v>17</v>
      </c>
      <c r="S10" s="70" t="s">
        <v>7</v>
      </c>
      <c r="T10" s="71">
        <v>33</v>
      </c>
      <c r="U10" s="129"/>
      <c r="V10" s="123"/>
      <c r="W10" s="68"/>
      <c r="X10" s="68"/>
      <c r="Y10" s="68"/>
      <c r="Z10" s="124"/>
    </row>
    <row r="11" spans="1:26" s="57" customFormat="1" ht="30" customHeight="1" x14ac:dyDescent="0.25">
      <c r="A11" s="125">
        <f>TRANSPOSE(L4)</f>
        <v>4</v>
      </c>
      <c r="B11" s="127" t="s">
        <v>41</v>
      </c>
      <c r="C11" s="108">
        <f>IF(AND(ISNUMBER(C12),ISNUMBER(E12)),IF(C12=E12,[1]Seadista!$B$6,IF(C12-E12&gt;0,[1]Seadista!$B$4,[1]Seadista!$B$5)),"Mängimata")</f>
        <v>0</v>
      </c>
      <c r="D11" s="109"/>
      <c r="E11" s="110"/>
      <c r="F11" s="108">
        <f>IF(AND(ISNUMBER(F12),ISNUMBER(H12)),IF(F12=H12,[1]Seadista!$B$6,IF(F12-H12&gt;0,[1]Seadista!$B$4,[1]Seadista!$B$5)),"Mängimata")</f>
        <v>2</v>
      </c>
      <c r="G11" s="109"/>
      <c r="H11" s="110"/>
      <c r="I11" s="108">
        <f>IF(AND(ISNUMBER(I12),ISNUMBER(K12)),IF(I12=K12,[1]Seadista!$B$6,IF(I12-K12&gt;0,[1]Seadista!$B$4,[1]Seadista!$B$5)),"Mängimata")</f>
        <v>2</v>
      </c>
      <c r="J11" s="109"/>
      <c r="K11" s="110"/>
      <c r="L11" s="111"/>
      <c r="M11" s="112"/>
      <c r="N11" s="113"/>
      <c r="O11" s="108">
        <f>IF(AND(ISNUMBER(O12),ISNUMBER(Q12)),IF(O12=Q12,[1]Seadista!$B$6,IF(O12-Q12&gt;0,[1]Seadista!$B$4,[1]Seadista!$B$5)),"Mängimata")</f>
        <v>2</v>
      </c>
      <c r="P11" s="109"/>
      <c r="Q11" s="110"/>
      <c r="R11" s="108">
        <f>IF(AND(ISNUMBER(R12),ISNUMBER(T12)),IF(R12=T12,[1]Seadista!$B$6,IF(R12-T12&gt;0,[1]Seadista!$B$4,[1]Seadista!$B$5)),"Mängimata")</f>
        <v>2</v>
      </c>
      <c r="S11" s="109"/>
      <c r="T11" s="110"/>
      <c r="U11" s="117">
        <f>SUMIF($C11:$R11,"&gt;=0")</f>
        <v>8</v>
      </c>
      <c r="V11" s="119">
        <f>IF(AND(ISNUMBER(F12),ISNUMBER(H12),ISNUMBER(I12),ISNUMBER(K12),ISNUMBER(C12),ISNUMBER(E12),ISNUMBER(O12),ISNUMBER(Q12),ISNUMBER(R12),ISNUMBER(T12)),F12-H12+I12-K12+C12-E12+O12-Q12+R12-T12,"pooleli")</f>
        <v>99</v>
      </c>
      <c r="W11" s="68">
        <f>RANK($U11,$U$5:$U$16,-1)</f>
        <v>5</v>
      </c>
      <c r="X11" s="68">
        <f>RANK($V11,$V$5:$V$16,-1)*0.01</f>
        <v>0.05</v>
      </c>
      <c r="Y11" s="68">
        <f>W11+X11</f>
        <v>5.05</v>
      </c>
      <c r="Z11" s="121">
        <f>IF(AND(ISNUMBER($Y$5),ISNUMBER($Y$7),ISNUMBER($Y$9),ISNUMBER($Y$11),ISNUMBER($Y$13),ISNUMBER($Y$15)),RANK($Y11,$Y$5:$Y$16),"pooleli")</f>
        <v>2</v>
      </c>
    </row>
    <row r="12" spans="1:26" s="57" customFormat="1" ht="30" customHeight="1" x14ac:dyDescent="0.25">
      <c r="A12" s="126"/>
      <c r="B12" s="128"/>
      <c r="C12" s="69">
        <f>IF(ISBLANK(N6),"",N6)</f>
        <v>16</v>
      </c>
      <c r="D12" s="70" t="s">
        <v>7</v>
      </c>
      <c r="E12" s="71">
        <f>IF(ISBLANK(L6),"",L6)</f>
        <v>30</v>
      </c>
      <c r="F12" s="69">
        <f>IF(ISBLANK(N8),"",N8)</f>
        <v>43</v>
      </c>
      <c r="G12" s="70" t="s">
        <v>7</v>
      </c>
      <c r="H12" s="71">
        <f>IF(ISBLANK(L8),"",L8)</f>
        <v>7</v>
      </c>
      <c r="I12" s="69">
        <f>IF(ISBLANK(N10),"",N10)</f>
        <v>61</v>
      </c>
      <c r="J12" s="70" t="s">
        <v>7</v>
      </c>
      <c r="K12" s="71">
        <f>IF(ISBLANK(L10),"",L10)</f>
        <v>8</v>
      </c>
      <c r="L12" s="114"/>
      <c r="M12" s="115"/>
      <c r="N12" s="116"/>
      <c r="O12" s="69">
        <v>22</v>
      </c>
      <c r="P12" s="70" t="s">
        <v>7</v>
      </c>
      <c r="Q12" s="71">
        <v>14</v>
      </c>
      <c r="R12" s="69">
        <v>28</v>
      </c>
      <c r="S12" s="70" t="s">
        <v>7</v>
      </c>
      <c r="T12" s="71">
        <v>12</v>
      </c>
      <c r="U12" s="118"/>
      <c r="V12" s="123"/>
      <c r="W12" s="68"/>
      <c r="X12" s="68"/>
      <c r="Y12" s="68"/>
      <c r="Z12" s="124"/>
    </row>
    <row r="13" spans="1:26" s="57" customFormat="1" ht="30" customHeight="1" x14ac:dyDescent="0.25">
      <c r="A13" s="125">
        <f>TRANSPOSE(O4)</f>
        <v>5</v>
      </c>
      <c r="B13" s="127" t="s">
        <v>67</v>
      </c>
      <c r="C13" s="108">
        <f>IF(AND(ISNUMBER(C14),ISNUMBER(E14)),IF(C14=E14,[1]Seadista!$B$6,IF(C14-E14&gt;0,[1]Seadista!$B$4,[1]Seadista!$B$5)),"Mängimata")</f>
        <v>0</v>
      </c>
      <c r="D13" s="109"/>
      <c r="E13" s="110"/>
      <c r="F13" s="108">
        <f>IF(AND(ISNUMBER(F14),ISNUMBER(H14)),IF(F14=H14,[1]Seadista!$B$6,IF(F14-H14&gt;0,[1]Seadista!$B$4,[1]Seadista!$B$5)),"Mängimata")</f>
        <v>2</v>
      </c>
      <c r="G13" s="109"/>
      <c r="H13" s="110"/>
      <c r="I13" s="108">
        <f>IF(AND(ISNUMBER(I14),ISNUMBER(K14)),IF(I14=K14,[1]Seadista!$B$6,IF(I14-K14&gt;0,[1]Seadista!$B$4,[1]Seadista!$B$5)),"Mängimata")</f>
        <v>2</v>
      </c>
      <c r="J13" s="109"/>
      <c r="K13" s="110"/>
      <c r="L13" s="108">
        <f>IF(AND(ISNUMBER(L14),ISNUMBER(N14)),IF(L14=N14,[1]Seadista!$B$6,IF(L14-N14&gt;0,[1]Seadista!$B$4,[1]Seadista!$B$5)),"Mängimata")</f>
        <v>0</v>
      </c>
      <c r="M13" s="109"/>
      <c r="N13" s="110"/>
      <c r="O13" s="111"/>
      <c r="P13" s="112"/>
      <c r="Q13" s="113"/>
      <c r="R13" s="108">
        <f>IF(AND(ISNUMBER(R14),ISNUMBER(T14)),IF(R14=T14,[1]Seadista!$B$6,IF(R14-T14&gt;0,[1]Seadista!$B$4,[1]Seadista!$B$5)),"Mängimata")</f>
        <v>2</v>
      </c>
      <c r="S13" s="109"/>
      <c r="T13" s="110"/>
      <c r="U13" s="117">
        <f>SUMIF($C13:$R13,"&gt;=0")</f>
        <v>6</v>
      </c>
      <c r="V13" s="119">
        <f>IF(AND(ISNUMBER(C14),ISNUMBER(E14),ISNUMBER(F14),ISNUMBER(H14),ISNUMBER(I14),ISNUMBER(K14),ISNUMBER(L14),ISNUMBER(N14),ISNUMBER(R14),ISNUMBER(T14)),C14-E14+F14-H14+I14-K14+L14-N14+R14-T14,"pooleli")</f>
        <v>12</v>
      </c>
      <c r="W13" s="68">
        <f>RANK($U13,$U$5:$U$16,-1)</f>
        <v>4</v>
      </c>
      <c r="X13" s="68">
        <f>RANK($V13,$V$5:$V$16,-1)*0.01</f>
        <v>0.04</v>
      </c>
      <c r="Y13" s="68">
        <f>W13+X13</f>
        <v>4.04</v>
      </c>
      <c r="Z13" s="121">
        <f>IF(AND(ISNUMBER($Y$5),ISNUMBER($Y$7),ISNUMBER($Y$9),ISNUMBER($Y$11),ISNUMBER($Y$13),ISNUMBER($Y$15)),RANK($Y13,$Y$5:$Y$16),"pooleli")</f>
        <v>3</v>
      </c>
    </row>
    <row r="14" spans="1:26" s="57" customFormat="1" ht="30" customHeight="1" x14ac:dyDescent="0.25">
      <c r="A14" s="126"/>
      <c r="B14" s="128"/>
      <c r="C14" s="69">
        <f>IF(ISBLANK(Q$6),"",Q$6)</f>
        <v>8</v>
      </c>
      <c r="D14" s="70"/>
      <c r="E14" s="71">
        <f>IF(ISBLANK(O6),"",O6)</f>
        <v>29</v>
      </c>
      <c r="F14" s="69">
        <f>IF(ISBLANK(Q8),"",Q8)</f>
        <v>26</v>
      </c>
      <c r="G14" s="70" t="s">
        <v>7</v>
      </c>
      <c r="H14" s="71">
        <f>IF(ISBLANK(O8),"",O8)</f>
        <v>9</v>
      </c>
      <c r="I14" s="69">
        <f>IF(ISBLANK(Q10),"",Q10)</f>
        <v>28</v>
      </c>
      <c r="J14" s="70" t="s">
        <v>7</v>
      </c>
      <c r="K14" s="71">
        <f>IF(ISBLANK(O10),"",O10)</f>
        <v>13</v>
      </c>
      <c r="L14" s="69">
        <f>IF(ISBLANK(Q12),"",Q12)</f>
        <v>14</v>
      </c>
      <c r="M14" s="70" t="s">
        <v>7</v>
      </c>
      <c r="N14" s="71">
        <f>IF(ISBLANK(O12),"",O12)</f>
        <v>22</v>
      </c>
      <c r="O14" s="114"/>
      <c r="P14" s="115"/>
      <c r="Q14" s="116"/>
      <c r="R14" s="69">
        <v>23</v>
      </c>
      <c r="S14" s="70" t="s">
        <v>7</v>
      </c>
      <c r="T14" s="71">
        <v>14</v>
      </c>
      <c r="U14" s="118"/>
      <c r="V14" s="123"/>
      <c r="W14" s="68"/>
      <c r="X14" s="68"/>
      <c r="Y14" s="68"/>
      <c r="Z14" s="124"/>
    </row>
    <row r="15" spans="1:26" s="58" customFormat="1" ht="30" customHeight="1" thickBot="1" x14ac:dyDescent="0.25">
      <c r="A15" s="125">
        <f>TRANSPOSE(R4)</f>
        <v>6</v>
      </c>
      <c r="B15" s="127" t="s">
        <v>68</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2</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2</v>
      </c>
      <c r="V15" s="119">
        <f>IF(AND(ISNUMBER(C16),ISNUMBER(E16),ISNUMBER(F16),ISNUMBER(H16),ISNUMBER(I16),ISNUMBER(K16),ISNUMBER(L16),ISNUMBER(N16),ISNUMBER(O16),ISNUMBER(Q16)),C16-E16+F16-H16+I16-K16+L16-N16+O16-Q16,"pooleli")</f>
        <v>-52</v>
      </c>
      <c r="W15" s="73">
        <f>RANK($U15,$U$5:$U$16,-1)</f>
        <v>2</v>
      </c>
      <c r="X15" s="73">
        <f>RANK($V15,$V$5:$V$16,-1)*0.01</f>
        <v>0.03</v>
      </c>
      <c r="Y15" s="73">
        <f>W15+X15</f>
        <v>2.0299999999999998</v>
      </c>
      <c r="Z15" s="121">
        <f>IF(AND(ISNUMBER($Y$5),ISNUMBER($Y$7),ISNUMBER($Y$9),ISNUMBER($Y$11),ISNUMBER($Y$13),ISNUMBER($Y$15)),RANK($Y15,$Y$5:$Y$16),"pooleli")</f>
        <v>5</v>
      </c>
    </row>
    <row r="16" spans="1:26" s="58" customFormat="1" ht="30" customHeight="1" x14ac:dyDescent="0.2">
      <c r="A16" s="126"/>
      <c r="B16" s="128"/>
      <c r="C16" s="69">
        <f>IF(ISBLANK(T$6),"",T$6)</f>
        <v>9</v>
      </c>
      <c r="D16" s="70" t="s">
        <v>7</v>
      </c>
      <c r="E16" s="71">
        <f>IF(ISBLANK(R$6),"",R$6)</f>
        <v>51</v>
      </c>
      <c r="F16" s="69">
        <f>IF(ISBLANK(T8),"",T8)</f>
        <v>16</v>
      </c>
      <c r="G16" s="70" t="s">
        <v>7</v>
      </c>
      <c r="H16" s="71">
        <f>IF(ISBLANK(R8),"",R8)</f>
        <v>17</v>
      </c>
      <c r="I16" s="69">
        <f>IF(ISBLANK(T10),"",T10)</f>
        <v>33</v>
      </c>
      <c r="J16" s="70" t="s">
        <v>7</v>
      </c>
      <c r="K16" s="71">
        <f>IF(ISBLANK(R10),"",R10)</f>
        <v>17</v>
      </c>
      <c r="L16" s="69">
        <f>IF(ISBLANK(T12),"",T12)</f>
        <v>12</v>
      </c>
      <c r="M16" s="70" t="s">
        <v>7</v>
      </c>
      <c r="N16" s="71">
        <f>IF(ISBLANK(R12),"",R12)</f>
        <v>28</v>
      </c>
      <c r="O16" s="69">
        <f>IF(ISBLANK(T14),"",T14)</f>
        <v>14</v>
      </c>
      <c r="P16" s="70" t="s">
        <v>7</v>
      </c>
      <c r="Q16" s="71">
        <f>IF(ISBLANK(R14),"",R14)</f>
        <v>23</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W14"/>
  <sheetViews>
    <sheetView zoomScale="70" zoomScaleNormal="70" workbookViewId="0">
      <selection activeCell="O11" sqref="O11:Q11"/>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27</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69</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2</v>
      </c>
      <c r="P5" s="81"/>
      <c r="Q5" s="82"/>
      <c r="R5" s="89">
        <f>SUMIF($C5:$O5,"&gt;=0")</f>
        <v>8</v>
      </c>
      <c r="S5" s="91">
        <f>IF(AND(ISNUMBER(F6),ISNUMBER(H6),ISNUMBER(I6),ISNUMBER(K6),ISNUMBER(L6),ISNUMBER(N6),ISNUMBER(O6),ISNUMBER(Q6)),F6-H6+I6-K6+L6-N6+O6-Q6,"pooleli")</f>
        <v>69</v>
      </c>
      <c r="T5" s="23">
        <f>RANK($R5,$R$5:$R$14,-1)</f>
        <v>5</v>
      </c>
      <c r="U5" s="24">
        <f>RANK($S5,$S$5:$S$14,-1)*0.01</f>
        <v>0.05</v>
      </c>
      <c r="V5" s="25">
        <f>T5+U5</f>
        <v>5.05</v>
      </c>
      <c r="W5" s="78">
        <f>IF(AND(ISNUMBER($V$5),ISNUMBER($V$7),ISNUMBER($V$9),ISNUMBER($V$11),ISNUMBER($V$13)),RANK($V5,$V$5:$V$14),"pooleli")</f>
        <v>1</v>
      </c>
    </row>
    <row r="6" spans="1:23" s="13" customFormat="1" ht="30" customHeight="1" x14ac:dyDescent="0.25">
      <c r="A6" s="96"/>
      <c r="B6" s="100"/>
      <c r="C6" s="86"/>
      <c r="D6" s="87"/>
      <c r="E6" s="88"/>
      <c r="F6" s="26">
        <v>36</v>
      </c>
      <c r="G6" s="27" t="s">
        <v>7</v>
      </c>
      <c r="H6" s="28">
        <v>10</v>
      </c>
      <c r="I6" s="26">
        <v>40</v>
      </c>
      <c r="J6" s="27" t="s">
        <v>7</v>
      </c>
      <c r="K6" s="28">
        <v>15</v>
      </c>
      <c r="L6" s="26">
        <v>29</v>
      </c>
      <c r="M6" s="27" t="s">
        <v>7</v>
      </c>
      <c r="N6" s="28">
        <v>23</v>
      </c>
      <c r="O6" s="26">
        <v>22</v>
      </c>
      <c r="P6" s="27" t="s">
        <v>7</v>
      </c>
      <c r="Q6" s="28">
        <v>10</v>
      </c>
      <c r="R6" s="101"/>
      <c r="S6" s="93"/>
      <c r="T6" s="29"/>
      <c r="U6" s="30"/>
      <c r="V6" s="31"/>
      <c r="W6" s="94"/>
    </row>
    <row r="7" spans="1:23" s="13" customFormat="1" ht="30" customHeight="1" x14ac:dyDescent="0.25">
      <c r="A7" s="95">
        <f>TRANSPOSE(F4)</f>
        <v>2</v>
      </c>
      <c r="B7" s="99" t="s">
        <v>70</v>
      </c>
      <c r="C7" s="80">
        <f>IF(AND(ISNUMBER(C8),ISNUMBER(E8)),IF(C8=E8,Seadista!B6,IF(C8-E8&gt;0,Seadista!B4,Seadista!B5)),"Mängimata")</f>
        <v>0</v>
      </c>
      <c r="D7" s="81"/>
      <c r="E7" s="82"/>
      <c r="F7" s="83"/>
      <c r="G7" s="84"/>
      <c r="H7" s="85"/>
      <c r="I7" s="80">
        <f>IF(AND(ISNUMBER(I8),ISNUMBER(K8)),IF(I8=K8,Seadista!B6,IF(I8-K8&gt;0,Seadista!B4,Seadista!B5)),"Mängimata")</f>
        <v>2</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2</v>
      </c>
      <c r="S7" s="91">
        <f>IF(AND(ISNUMBER(C8),ISNUMBER(E8),ISNUMBER(I8),ISNUMBER(K8),ISNUMBER(L8),ISNUMBER(N8),ISNUMBER(O8),ISNUMBER(Q8)),C8-E8+I8-K8+L8-N8+O8-Q8,"pooleli")</f>
        <v>-39</v>
      </c>
      <c r="T7" s="23">
        <f>RANK($R7,$R$5:$R$14,-1)</f>
        <v>2</v>
      </c>
      <c r="U7" s="24">
        <f>RANK($S7,$S$5:$S$14,-1)*0.01</f>
        <v>0.02</v>
      </c>
      <c r="V7" s="25">
        <f>T7+U7</f>
        <v>2.02</v>
      </c>
      <c r="W7" s="78">
        <f>IF(AND(ISNUMBER($V$5),ISNUMBER($V$7),ISNUMBER($V$9),ISNUMBER($V$11),ISNUMBER($V$13)),RANK($V7,$V$5:$V$14),"pooleli")</f>
        <v>4</v>
      </c>
    </row>
    <row r="8" spans="1:23" s="13" customFormat="1" ht="30" customHeight="1" x14ac:dyDescent="0.25">
      <c r="A8" s="96"/>
      <c r="B8" s="100"/>
      <c r="C8" s="26">
        <f>IF(ISBLANK(H6),"",H6)</f>
        <v>10</v>
      </c>
      <c r="D8" s="27" t="s">
        <v>7</v>
      </c>
      <c r="E8" s="28">
        <f>IF(ISBLANK(F6),"",F6)</f>
        <v>36</v>
      </c>
      <c r="F8" s="86"/>
      <c r="G8" s="87"/>
      <c r="H8" s="88"/>
      <c r="I8" s="26">
        <v>20</v>
      </c>
      <c r="J8" s="27" t="s">
        <v>7</v>
      </c>
      <c r="K8" s="28">
        <v>17</v>
      </c>
      <c r="L8" s="26">
        <v>10</v>
      </c>
      <c r="M8" s="27" t="s">
        <v>7</v>
      </c>
      <c r="N8" s="28">
        <v>24</v>
      </c>
      <c r="O8" s="26">
        <v>20</v>
      </c>
      <c r="P8" s="27" t="s">
        <v>7</v>
      </c>
      <c r="Q8" s="28">
        <v>22</v>
      </c>
      <c r="R8" s="90"/>
      <c r="S8" s="93"/>
      <c r="T8" s="32"/>
      <c r="U8" s="33"/>
      <c r="V8" s="34"/>
      <c r="W8" s="94"/>
    </row>
    <row r="9" spans="1:23" s="13" customFormat="1" ht="30" customHeight="1" x14ac:dyDescent="0.25">
      <c r="A9" s="95">
        <f>TRANSPOSE(I4)</f>
        <v>3</v>
      </c>
      <c r="B9" s="99" t="s">
        <v>55</v>
      </c>
      <c r="C9" s="80">
        <f>IF(AND(ISNUMBER(C10),ISNUMBER(E10)),IF(C10=E10,Seadista!B6,IF(C10-E10&gt;0,Seadista!B4,Seadista!B5)),"Mängimata")</f>
        <v>0</v>
      </c>
      <c r="D9" s="81"/>
      <c r="E9" s="82"/>
      <c r="F9" s="80">
        <f>IF(AND(ISNUMBER(F10),ISNUMBER(H10)),IF(F10=H10,Seadista!B6,IF(F10-H10&gt;0,Seadista!B4,Seadista!B5)),"Mängimata")</f>
        <v>0</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101">
        <f>SUMIF($C9:$O9,"&gt;=0")</f>
        <v>0</v>
      </c>
      <c r="S9" s="91">
        <f>IF(AND(ISNUMBER(F10),ISNUMBER(H10),ISNUMBER(C10),ISNUMBER(E10),ISNUMBER(L10),ISNUMBER(N10),ISNUMBER(O10),ISNUMBER(Q10)),F10-H10+C10-E10+L10-N10+O10-Q10,"pooleli")</f>
        <v>-55</v>
      </c>
      <c r="T9" s="35">
        <f>RANK($R9,$R$5:$R$14,-1)</f>
        <v>1</v>
      </c>
      <c r="U9" s="35">
        <f>RANK($S9,$S$5:$S$14,-1)*0.01</f>
        <v>0.01</v>
      </c>
      <c r="V9" s="35">
        <f>T9+U9</f>
        <v>1.01</v>
      </c>
      <c r="W9" s="78">
        <f>IF(AND(ISNUMBER($V$5),ISNUMBER($V$7),ISNUMBER($V$9),ISNUMBER($V$11),ISNUMBER($V$13)),RANK($V9,$V$5:$V$14),"pooleli")</f>
        <v>5</v>
      </c>
    </row>
    <row r="10" spans="1:23" s="13" customFormat="1" ht="30" customHeight="1" x14ac:dyDescent="0.25">
      <c r="A10" s="96"/>
      <c r="B10" s="100"/>
      <c r="C10" s="26">
        <f>IF(ISBLANK(K6),"",K6)</f>
        <v>15</v>
      </c>
      <c r="D10" s="27" t="s">
        <v>7</v>
      </c>
      <c r="E10" s="28">
        <f>IF(ISBLANK(I6),"",I6)</f>
        <v>40</v>
      </c>
      <c r="F10" s="26">
        <f>IF(ISBLANK(K8),"",K8)</f>
        <v>17</v>
      </c>
      <c r="G10" s="27" t="s">
        <v>7</v>
      </c>
      <c r="H10" s="28">
        <f>IF(ISBLANK(I8),"",I8)</f>
        <v>20</v>
      </c>
      <c r="I10" s="86"/>
      <c r="J10" s="87"/>
      <c r="K10" s="88"/>
      <c r="L10" s="26">
        <v>14</v>
      </c>
      <c r="M10" s="27" t="s">
        <v>7</v>
      </c>
      <c r="N10" s="28">
        <v>30</v>
      </c>
      <c r="O10" s="26">
        <v>14</v>
      </c>
      <c r="P10" s="27" t="s">
        <v>7</v>
      </c>
      <c r="Q10" s="28">
        <v>25</v>
      </c>
      <c r="R10" s="101"/>
      <c r="S10" s="93"/>
      <c r="T10" s="35"/>
      <c r="U10" s="35"/>
      <c r="V10" s="35"/>
      <c r="W10" s="94"/>
    </row>
    <row r="11" spans="1:23" s="13" customFormat="1" ht="30" customHeight="1" x14ac:dyDescent="0.25">
      <c r="A11" s="95">
        <f>TRANSPOSE(L4)</f>
        <v>4</v>
      </c>
      <c r="B11" s="99" t="s">
        <v>71</v>
      </c>
      <c r="C11" s="80">
        <f>IF(AND(ISNUMBER(C12),ISNUMBER(E12)),IF(C12=E12,Seadista!$B$6,IF(C12-E12&gt;0,Seadista!$B$4,Seadista!$B$5)),"Mängimata")</f>
        <v>0</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2</v>
      </c>
      <c r="P11" s="81"/>
      <c r="Q11" s="82"/>
      <c r="R11" s="89">
        <f>SUMIF($C11:$O11,"&gt;=0")</f>
        <v>6</v>
      </c>
      <c r="S11" s="91">
        <f>IF(AND(ISNUMBER(F12),ISNUMBER(H12),ISNUMBER(I12),ISNUMBER(K12),ISNUMBER(C12),ISNUMBER(E12),ISNUMBER(O12),ISNUMBER(Q12)),F12-H12+I12-K12+C12-E12+O12-Q12,"pooleli")</f>
        <v>33</v>
      </c>
      <c r="T11" s="23">
        <f>RANK($R11,$R$5:$R$14,-1)</f>
        <v>4</v>
      </c>
      <c r="U11" s="24">
        <f>RANK($S11,$S$5:$S$14,-1)*0.01</f>
        <v>0.04</v>
      </c>
      <c r="V11" s="25">
        <f>T11+U11</f>
        <v>4.04</v>
      </c>
      <c r="W11" s="78">
        <f>IF(AND(ISNUMBER($V$5),ISNUMBER($V$7),ISNUMBER($V$9),ISNUMBER($V$11),ISNUMBER($V$13)),RANK($V11,$V$5:$V$14),"pooleli")</f>
        <v>2</v>
      </c>
    </row>
    <row r="12" spans="1:23" s="13" customFormat="1" ht="30" customHeight="1" x14ac:dyDescent="0.25">
      <c r="A12" s="96"/>
      <c r="B12" s="100"/>
      <c r="C12" s="26">
        <f>IF(ISBLANK(N6),"",N6)</f>
        <v>23</v>
      </c>
      <c r="D12" s="27" t="s">
        <v>7</v>
      </c>
      <c r="E12" s="28">
        <f>IF(ISBLANK(L6),"",L6)</f>
        <v>29</v>
      </c>
      <c r="F12" s="26">
        <f>IF(ISBLANK(N8),"",N8)</f>
        <v>24</v>
      </c>
      <c r="G12" s="27" t="s">
        <v>7</v>
      </c>
      <c r="H12" s="28">
        <f>IF(ISBLANK(L8),"",L8)</f>
        <v>10</v>
      </c>
      <c r="I12" s="26">
        <f>IF(ISBLANK(N10),"",N10)</f>
        <v>30</v>
      </c>
      <c r="J12" s="27" t="s">
        <v>7</v>
      </c>
      <c r="K12" s="28">
        <f>IF(ISBLANK(L10),"",L10)</f>
        <v>14</v>
      </c>
      <c r="L12" s="86"/>
      <c r="M12" s="87"/>
      <c r="N12" s="88"/>
      <c r="O12" s="26">
        <v>24</v>
      </c>
      <c r="P12" s="27" t="s">
        <v>7</v>
      </c>
      <c r="Q12" s="28">
        <v>15</v>
      </c>
      <c r="R12" s="90"/>
      <c r="S12" s="93"/>
      <c r="T12" s="32"/>
      <c r="U12" s="33"/>
      <c r="V12" s="34"/>
      <c r="W12" s="94"/>
    </row>
    <row r="13" spans="1:23" s="15" customFormat="1" ht="30" customHeight="1" x14ac:dyDescent="0.2">
      <c r="A13" s="95">
        <f>TRANSPOSE(O4)</f>
        <v>5</v>
      </c>
      <c r="B13" s="99" t="s">
        <v>49</v>
      </c>
      <c r="C13" s="80">
        <f>IF(AND(ISNUMBER(C14),ISNUMBER(E14)),IF(C14=E14,Seadista!$B$6,IF(C14-E14&gt;0,Seadista!$B$4,Seadista!$B$5)),"Mängimata")</f>
        <v>0</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0</v>
      </c>
      <c r="M13" s="81"/>
      <c r="N13" s="82"/>
      <c r="O13" s="83"/>
      <c r="P13" s="84"/>
      <c r="Q13" s="85"/>
      <c r="R13" s="89">
        <f>SUMIF($C13:$P13,"&gt;=0")</f>
        <v>4</v>
      </c>
      <c r="S13" s="91">
        <f>IF(AND(ISNUMBER(C14),ISNUMBER(E14),ISNUMBER(F14),ISNUMBER(H14),ISNUMBER(I14),ISNUMBER(K14),ISNUMBER(L14),ISNUMBER(N14)),C14-E14+F14-H14+I14-K14+L14-N14,"pooleli")</f>
        <v>-8</v>
      </c>
      <c r="T13" s="36">
        <f>RANK($R13,$R$5:$R$14,-1)</f>
        <v>3</v>
      </c>
      <c r="U13" s="35">
        <f>RANK($S13,$S$5:$S$14,-1)*0.01</f>
        <v>0.03</v>
      </c>
      <c r="V13" s="37">
        <f>T13+U13</f>
        <v>3.03</v>
      </c>
      <c r="W13" s="78">
        <f>IF(AND(ISNUMBER($V$5),ISNUMBER($V$7),ISNUMBER($V$9),ISNUMBER($V$11),ISNUMBER($V$13)),RANK($V13,$V$5:$V$14),"pooleli")</f>
        <v>3</v>
      </c>
    </row>
    <row r="14" spans="1:23" s="15" customFormat="1" ht="30" customHeight="1" x14ac:dyDescent="0.2">
      <c r="A14" s="96"/>
      <c r="B14" s="100"/>
      <c r="C14" s="26">
        <f>IF(ISBLANK(Q$6),"",Q$6)</f>
        <v>10</v>
      </c>
      <c r="D14" s="27" t="s">
        <v>7</v>
      </c>
      <c r="E14" s="28">
        <f>IF(ISBLANK(O$6),"",O$6)</f>
        <v>22</v>
      </c>
      <c r="F14" s="26">
        <f>IF(ISBLANK(Q8),"",Q8)</f>
        <v>22</v>
      </c>
      <c r="G14" s="27" t="s">
        <v>7</v>
      </c>
      <c r="H14" s="28">
        <f>IF(ISBLANK(O8),"",O8)</f>
        <v>20</v>
      </c>
      <c r="I14" s="26">
        <f>IF(ISBLANK(Q10),"",Q10)</f>
        <v>25</v>
      </c>
      <c r="J14" s="27" t="s">
        <v>7</v>
      </c>
      <c r="K14" s="28">
        <f>IF(ISBLANK(O10),"",O10)</f>
        <v>14</v>
      </c>
      <c r="L14" s="26">
        <f>IF(ISBLANK(Q12),"",Q12)</f>
        <v>15</v>
      </c>
      <c r="M14" s="27" t="s">
        <v>7</v>
      </c>
      <c r="N14" s="28">
        <f>IF(ISBLANK(O12),"",O12)</f>
        <v>24</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W14"/>
  <sheetViews>
    <sheetView zoomScale="70" zoomScaleNormal="70" workbookViewId="0">
      <selection activeCell="O11" sqref="O11:Q11"/>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28</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72</v>
      </c>
      <c r="C5" s="83"/>
      <c r="D5" s="84"/>
      <c r="E5" s="85"/>
      <c r="F5" s="80">
        <f>IF(AND(ISNUMBER(F6),ISNUMBER(H6)),IF(F6=H6,Seadista!B6,IF(F6-H6&gt;0,Seadista!B4,Seadista!B5)),"Mängimata")</f>
        <v>0</v>
      </c>
      <c r="G5" s="81"/>
      <c r="H5" s="82"/>
      <c r="I5" s="80">
        <f>IF(AND(ISNUMBER(I6),ISNUMBER(K6)),IF(I6=K6,Seadista!B6,IF(I6-K6&gt;0,Seadista!B4,Seadista!B5)),"Mängimata")</f>
        <v>0</v>
      </c>
      <c r="J5" s="81"/>
      <c r="K5" s="82"/>
      <c r="L5" s="80">
        <f>IF(AND(ISNUMBER(L6),ISNUMBER(N6)),IF(L6=N6,Seadista!$B$6,IF(L6-N6&gt;0,Seadista!$B$4,Seadista!$B$5)),"Mängimata")</f>
        <v>0</v>
      </c>
      <c r="M5" s="81"/>
      <c r="N5" s="82"/>
      <c r="O5" s="80">
        <f>IF(AND(ISNUMBER(O6),ISNUMBER(Q6)),IF(O6=Q6,Seadista!$B$6,IF(O6-Q6&gt;0,Seadista!$B$4,Seadista!$B$5)),"Mängimata")</f>
        <v>0</v>
      </c>
      <c r="P5" s="81"/>
      <c r="Q5" s="82"/>
      <c r="R5" s="89">
        <f>SUMIF($C5:$O5,"&gt;=0")</f>
        <v>0</v>
      </c>
      <c r="S5" s="91">
        <f>IF(AND(ISNUMBER(F6),ISNUMBER(H6),ISNUMBER(I6),ISNUMBER(K6),ISNUMBER(L6),ISNUMBER(N6),ISNUMBER(O6),ISNUMBER(Q6)),F6-H6+I6-K6+L6-N6+O6-Q6,"pooleli")</f>
        <v>-67</v>
      </c>
      <c r="T5" s="23">
        <f>RANK($R5,$R$5:$R$14,-1)</f>
        <v>1</v>
      </c>
      <c r="U5" s="24">
        <f>RANK($S5,$S$5:$S$14,-1)*0.01</f>
        <v>0.01</v>
      </c>
      <c r="V5" s="25">
        <f>T5+U5</f>
        <v>1.01</v>
      </c>
      <c r="W5" s="78">
        <f>IF(AND(ISNUMBER($V$5),ISNUMBER($V$7),ISNUMBER($V$9),ISNUMBER($V$11),ISNUMBER($V$13)),RANK($V5,$V$5:$V$14),"pooleli")</f>
        <v>5</v>
      </c>
    </row>
    <row r="6" spans="1:23" s="13" customFormat="1" ht="30" customHeight="1" x14ac:dyDescent="0.25">
      <c r="A6" s="96"/>
      <c r="B6" s="100"/>
      <c r="C6" s="86"/>
      <c r="D6" s="87"/>
      <c r="E6" s="88"/>
      <c r="F6" s="26">
        <v>22</v>
      </c>
      <c r="G6" s="27" t="s">
        <v>7</v>
      </c>
      <c r="H6" s="28">
        <v>23</v>
      </c>
      <c r="I6" s="26">
        <v>18</v>
      </c>
      <c r="J6" s="27" t="s">
        <v>7</v>
      </c>
      <c r="K6" s="28">
        <v>22</v>
      </c>
      <c r="L6" s="26">
        <v>13</v>
      </c>
      <c r="M6" s="27" t="s">
        <v>7</v>
      </c>
      <c r="N6" s="28">
        <v>57</v>
      </c>
      <c r="O6" s="26">
        <v>21</v>
      </c>
      <c r="P6" s="27" t="s">
        <v>7</v>
      </c>
      <c r="Q6" s="28">
        <v>39</v>
      </c>
      <c r="R6" s="101"/>
      <c r="S6" s="93"/>
      <c r="T6" s="29"/>
      <c r="U6" s="30"/>
      <c r="V6" s="31"/>
      <c r="W6" s="94"/>
    </row>
    <row r="7" spans="1:23" s="13" customFormat="1" ht="30" customHeight="1" x14ac:dyDescent="0.25">
      <c r="A7" s="95">
        <f>TRANSPOSE(F4)</f>
        <v>2</v>
      </c>
      <c r="B7" s="99" t="s">
        <v>73</v>
      </c>
      <c r="C7" s="80">
        <f>IF(AND(ISNUMBER(C8),ISNUMBER(E8)),IF(C8=E8,Seadista!B6,IF(C8-E8&gt;0,Seadista!B4,Seadista!B5)),"Mängimata")</f>
        <v>2</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2</v>
      </c>
      <c r="S7" s="91">
        <f>IF(AND(ISNUMBER(C8),ISNUMBER(E8),ISNUMBER(I8),ISNUMBER(K8),ISNUMBER(L8),ISNUMBER(N8),ISNUMBER(O8),ISNUMBER(Q8)),C8-E8+I8-K8+L8-N8+O8-Q8,"pooleli")</f>
        <v>-52</v>
      </c>
      <c r="T7" s="23">
        <f>RANK($R7,$R$5:$R$14,-1)</f>
        <v>2</v>
      </c>
      <c r="U7" s="24">
        <f>RANK($S7,$S$5:$S$14,-1)*0.01</f>
        <v>0.03</v>
      </c>
      <c r="V7" s="25">
        <f>T7+U7</f>
        <v>2.0299999999999998</v>
      </c>
      <c r="W7" s="78">
        <f>IF(AND(ISNUMBER($V$5),ISNUMBER($V$7),ISNUMBER($V$9),ISNUMBER($V$11),ISNUMBER($V$13)),RANK($V7,$V$5:$V$14),"pooleli")</f>
        <v>4</v>
      </c>
    </row>
    <row r="8" spans="1:23" s="13" customFormat="1" ht="30" customHeight="1" x14ac:dyDescent="0.25">
      <c r="A8" s="96"/>
      <c r="B8" s="100"/>
      <c r="C8" s="26">
        <f>IF(ISBLANK(H6),"",H6)</f>
        <v>23</v>
      </c>
      <c r="D8" s="27" t="s">
        <v>7</v>
      </c>
      <c r="E8" s="28">
        <f>IF(ISBLANK(F6),"",F6)</f>
        <v>22</v>
      </c>
      <c r="F8" s="86"/>
      <c r="G8" s="87"/>
      <c r="H8" s="88"/>
      <c r="I8" s="26">
        <v>23</v>
      </c>
      <c r="J8" s="27" t="s">
        <v>7</v>
      </c>
      <c r="K8" s="28">
        <v>30</v>
      </c>
      <c r="L8" s="26">
        <v>13</v>
      </c>
      <c r="M8" s="27" t="s">
        <v>7</v>
      </c>
      <c r="N8" s="28">
        <v>43</v>
      </c>
      <c r="O8" s="26">
        <v>25</v>
      </c>
      <c r="P8" s="27" t="s">
        <v>7</v>
      </c>
      <c r="Q8" s="28">
        <v>41</v>
      </c>
      <c r="R8" s="90"/>
      <c r="S8" s="93"/>
      <c r="T8" s="32"/>
      <c r="U8" s="33"/>
      <c r="V8" s="34"/>
      <c r="W8" s="94"/>
    </row>
    <row r="9" spans="1:23" s="13" customFormat="1" ht="30" customHeight="1" x14ac:dyDescent="0.25">
      <c r="A9" s="95">
        <f>TRANSPOSE(I4)</f>
        <v>3</v>
      </c>
      <c r="B9" s="99" t="s">
        <v>74</v>
      </c>
      <c r="C9" s="80">
        <f>IF(AND(ISNUMBER(C10),ISNUMBER(E10)),IF(C10=E10,Seadista!B6,IF(C10-E10&gt;0,Seadista!B4,Seadista!B5)),"Mängimata")</f>
        <v>2</v>
      </c>
      <c r="D9" s="81"/>
      <c r="E9" s="82"/>
      <c r="F9" s="80">
        <f>IF(AND(ISNUMBER(F10),ISNUMBER(H10)),IF(F10=H10,Seadista!B6,IF(F10-H10&gt;0,Seadista!B4,Seadista!B5)),"Mängimata")</f>
        <v>2</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101">
        <f>SUMIF($C9:$O9,"&gt;=0")</f>
        <v>4</v>
      </c>
      <c r="S9" s="91">
        <f>IF(AND(ISNUMBER(F10),ISNUMBER(H10),ISNUMBER(C10),ISNUMBER(E10),ISNUMBER(L10),ISNUMBER(N10),ISNUMBER(O10),ISNUMBER(Q10)),F10-H10+C10-E10+L10-N10+O10-Q10,"pooleli")</f>
        <v>-55</v>
      </c>
      <c r="T9" s="35">
        <f>RANK($R9,$R$5:$R$14,-1)</f>
        <v>3</v>
      </c>
      <c r="U9" s="35">
        <f>RANK($S9,$S$5:$S$14,-1)*0.01</f>
        <v>0.02</v>
      </c>
      <c r="V9" s="35">
        <f>T9+U9</f>
        <v>3.02</v>
      </c>
      <c r="W9" s="78">
        <f>IF(AND(ISNUMBER($V$5),ISNUMBER($V$7),ISNUMBER($V$9),ISNUMBER($V$11),ISNUMBER($V$13)),RANK($V9,$V$5:$V$14),"pooleli")</f>
        <v>3</v>
      </c>
    </row>
    <row r="10" spans="1:23" s="13" customFormat="1" ht="30" customHeight="1" x14ac:dyDescent="0.25">
      <c r="A10" s="96"/>
      <c r="B10" s="100"/>
      <c r="C10" s="26">
        <f>IF(ISBLANK(K6),"",K6)</f>
        <v>22</v>
      </c>
      <c r="D10" s="27" t="s">
        <v>7</v>
      </c>
      <c r="E10" s="28">
        <f>IF(ISBLANK(I6),"",I6)</f>
        <v>18</v>
      </c>
      <c r="F10" s="26">
        <f>IF(ISBLANK(K8),"",K8)</f>
        <v>30</v>
      </c>
      <c r="G10" s="27" t="s">
        <v>7</v>
      </c>
      <c r="H10" s="28">
        <f>IF(ISBLANK(I8),"",I8)</f>
        <v>23</v>
      </c>
      <c r="I10" s="86"/>
      <c r="J10" s="87"/>
      <c r="K10" s="88"/>
      <c r="L10" s="26">
        <v>8</v>
      </c>
      <c r="M10" s="27" t="s">
        <v>7</v>
      </c>
      <c r="N10" s="28">
        <v>55</v>
      </c>
      <c r="O10" s="26">
        <v>15</v>
      </c>
      <c r="P10" s="27" t="s">
        <v>7</v>
      </c>
      <c r="Q10" s="28">
        <v>34</v>
      </c>
      <c r="R10" s="101"/>
      <c r="S10" s="93"/>
      <c r="T10" s="35"/>
      <c r="U10" s="35"/>
      <c r="V10" s="35"/>
      <c r="W10" s="94"/>
    </row>
    <row r="11" spans="1:23" s="13" customFormat="1" ht="30" customHeight="1" x14ac:dyDescent="0.25">
      <c r="A11" s="95">
        <f>TRANSPOSE(L4)</f>
        <v>4</v>
      </c>
      <c r="B11" s="99" t="s">
        <v>37</v>
      </c>
      <c r="C11" s="80">
        <f>IF(AND(ISNUMBER(C12),ISNUMBER(E12)),IF(C12=E12,Seadista!$B$6,IF(C12-E12&gt;0,Seadista!$B$4,Seadista!$B$5)),"Mängimata")</f>
        <v>2</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2</v>
      </c>
      <c r="P11" s="81"/>
      <c r="Q11" s="82"/>
      <c r="R11" s="89">
        <f>SUMIF($C11:$O11,"&gt;=0")</f>
        <v>8</v>
      </c>
      <c r="S11" s="91">
        <f>IF(AND(ISNUMBER(F12),ISNUMBER(H12),ISNUMBER(I12),ISNUMBER(K12),ISNUMBER(C12),ISNUMBER(E12),ISNUMBER(O12),ISNUMBER(Q12)),F12-H12+I12-K12+C12-E12+O12-Q12,"pooleli")</f>
        <v>128</v>
      </c>
      <c r="T11" s="23">
        <f>RANK($R11,$R$5:$R$14,-1)</f>
        <v>5</v>
      </c>
      <c r="U11" s="24">
        <f>RANK($S11,$S$5:$S$14,-1)*0.01</f>
        <v>0.05</v>
      </c>
      <c r="V11" s="25">
        <f>T11+U11</f>
        <v>5.05</v>
      </c>
      <c r="W11" s="78">
        <f>IF(AND(ISNUMBER($V$5),ISNUMBER($V$7),ISNUMBER($V$9),ISNUMBER($V$11),ISNUMBER($V$13)),RANK($V11,$V$5:$V$14),"pooleli")</f>
        <v>1</v>
      </c>
    </row>
    <row r="12" spans="1:23" s="13" customFormat="1" ht="30" customHeight="1" x14ac:dyDescent="0.25">
      <c r="A12" s="96"/>
      <c r="B12" s="100"/>
      <c r="C12" s="26">
        <f>IF(ISBLANK(N6),"",N6)</f>
        <v>57</v>
      </c>
      <c r="D12" s="27" t="s">
        <v>7</v>
      </c>
      <c r="E12" s="28">
        <f>IF(ISBLANK(L6),"",L6)</f>
        <v>13</v>
      </c>
      <c r="F12" s="26">
        <f>IF(ISBLANK(N8),"",N8)</f>
        <v>43</v>
      </c>
      <c r="G12" s="27" t="s">
        <v>7</v>
      </c>
      <c r="H12" s="28">
        <f>IF(ISBLANK(L8),"",L8)</f>
        <v>13</v>
      </c>
      <c r="I12" s="26">
        <f>IF(ISBLANK(N10),"",N10)</f>
        <v>55</v>
      </c>
      <c r="J12" s="27" t="s">
        <v>7</v>
      </c>
      <c r="K12" s="28">
        <f>IF(ISBLANK(L10),"",L10)</f>
        <v>8</v>
      </c>
      <c r="L12" s="86"/>
      <c r="M12" s="87"/>
      <c r="N12" s="88"/>
      <c r="O12" s="26">
        <v>30</v>
      </c>
      <c r="P12" s="27" t="s">
        <v>7</v>
      </c>
      <c r="Q12" s="28">
        <v>23</v>
      </c>
      <c r="R12" s="90"/>
      <c r="S12" s="93"/>
      <c r="T12" s="32"/>
      <c r="U12" s="33"/>
      <c r="V12" s="34"/>
      <c r="W12" s="94"/>
    </row>
    <row r="13" spans="1:23" s="15" customFormat="1" ht="30" customHeight="1" x14ac:dyDescent="0.2">
      <c r="A13" s="95">
        <f>TRANSPOSE(O4)</f>
        <v>5</v>
      </c>
      <c r="B13" s="99" t="s">
        <v>50</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0</v>
      </c>
      <c r="M13" s="81"/>
      <c r="N13" s="82"/>
      <c r="O13" s="83"/>
      <c r="P13" s="84"/>
      <c r="Q13" s="85"/>
      <c r="R13" s="89">
        <f>SUMIF($C13:$P13,"&gt;=0")</f>
        <v>6</v>
      </c>
      <c r="S13" s="91">
        <f>IF(AND(ISNUMBER(C14),ISNUMBER(E14),ISNUMBER(F14),ISNUMBER(H14),ISNUMBER(I14),ISNUMBER(K14),ISNUMBER(L14),ISNUMBER(N14)),C14-E14+F14-H14+I14-K14+L14-N14,"pooleli")</f>
        <v>46</v>
      </c>
      <c r="T13" s="36">
        <f>RANK($R13,$R$5:$R$14,-1)</f>
        <v>4</v>
      </c>
      <c r="U13" s="35">
        <f>RANK($S13,$S$5:$S$14,-1)*0.01</f>
        <v>0.04</v>
      </c>
      <c r="V13" s="37">
        <f>T13+U13</f>
        <v>4.04</v>
      </c>
      <c r="W13" s="78">
        <f>IF(AND(ISNUMBER($V$5),ISNUMBER($V$7),ISNUMBER($V$9),ISNUMBER($V$11),ISNUMBER($V$13)),RANK($V13,$V$5:$V$14),"pooleli")</f>
        <v>2</v>
      </c>
    </row>
    <row r="14" spans="1:23" s="15" customFormat="1" ht="30" customHeight="1" x14ac:dyDescent="0.2">
      <c r="A14" s="96"/>
      <c r="B14" s="100"/>
      <c r="C14" s="26">
        <f>IF(ISBLANK(Q$6),"",Q$6)</f>
        <v>39</v>
      </c>
      <c r="D14" s="27" t="s">
        <v>7</v>
      </c>
      <c r="E14" s="28">
        <f>IF(ISBLANK(O$6),"",O$6)</f>
        <v>21</v>
      </c>
      <c r="F14" s="26">
        <f>IF(ISBLANK(Q8),"",Q8)</f>
        <v>41</v>
      </c>
      <c r="G14" s="27" t="s">
        <v>7</v>
      </c>
      <c r="H14" s="28">
        <f>IF(ISBLANK(O8),"",O8)</f>
        <v>25</v>
      </c>
      <c r="I14" s="26">
        <f>IF(ISBLANK(Q10),"",Q10)</f>
        <v>34</v>
      </c>
      <c r="J14" s="27" t="s">
        <v>7</v>
      </c>
      <c r="K14" s="28">
        <f>IF(ISBLANK(O10),"",O10)</f>
        <v>15</v>
      </c>
      <c r="L14" s="26">
        <f>IF(ISBLANK(Q12),"",Q12)</f>
        <v>23</v>
      </c>
      <c r="M14" s="27" t="s">
        <v>7</v>
      </c>
      <c r="N14" s="28">
        <f>IF(ISBLANK(O12),"",O12)</f>
        <v>30</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W14"/>
  <sheetViews>
    <sheetView zoomScale="70" zoomScaleNormal="70" workbookViewId="0">
      <selection activeCell="W11" sqref="W11:W12"/>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29</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62</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0</v>
      </c>
      <c r="M5" s="81"/>
      <c r="N5" s="82"/>
      <c r="O5" s="80">
        <f>IF(AND(ISNUMBER(O6),ISNUMBER(Q6)),IF(O6=Q6,Seadista!$B$6,IF(O6-Q6&gt;0,Seadista!$B$4,Seadista!$B$5)),"Mängimata")</f>
        <v>0</v>
      </c>
      <c r="P5" s="81"/>
      <c r="Q5" s="82"/>
      <c r="R5" s="89">
        <f>SUMIF($C5:$O5,"&gt;=0")</f>
        <v>4</v>
      </c>
      <c r="S5" s="91">
        <f>IF(AND(ISNUMBER(F6),ISNUMBER(H6),ISNUMBER(I6),ISNUMBER(K6),ISNUMBER(L6),ISNUMBER(N6),ISNUMBER(O6),ISNUMBER(Q6)),F6-H6+I6-K6+L6-N6+O6-Q6,"pooleli")</f>
        <v>19</v>
      </c>
      <c r="T5" s="23">
        <f>RANK($R5,$R$5:$R$14,-1)</f>
        <v>3</v>
      </c>
      <c r="U5" s="24">
        <f>RANK($S5,$S$5:$S$14,-1)*0.01</f>
        <v>0.03</v>
      </c>
      <c r="V5" s="25">
        <f>T5+U5</f>
        <v>3.03</v>
      </c>
      <c r="W5" s="78">
        <f>IF(AND(ISNUMBER($V$5),ISNUMBER($V$7),ISNUMBER($V$9),ISNUMBER($V$11),ISNUMBER($V$13)),RANK($V5,$V$5:$V$14),"pooleli")</f>
        <v>3</v>
      </c>
    </row>
    <row r="6" spans="1:23" s="13" customFormat="1" ht="30" customHeight="1" x14ac:dyDescent="0.25">
      <c r="A6" s="96"/>
      <c r="B6" s="100"/>
      <c r="C6" s="86"/>
      <c r="D6" s="87"/>
      <c r="E6" s="88"/>
      <c r="F6" s="26">
        <v>24</v>
      </c>
      <c r="G6" s="27" t="s">
        <v>7</v>
      </c>
      <c r="H6" s="28">
        <v>10</v>
      </c>
      <c r="I6" s="26">
        <v>34</v>
      </c>
      <c r="J6" s="27" t="s">
        <v>7</v>
      </c>
      <c r="K6" s="28">
        <v>15</v>
      </c>
      <c r="L6" s="26">
        <v>20</v>
      </c>
      <c r="M6" s="27" t="s">
        <v>7</v>
      </c>
      <c r="N6" s="28">
        <v>29</v>
      </c>
      <c r="O6" s="26">
        <v>17</v>
      </c>
      <c r="P6" s="27" t="s">
        <v>7</v>
      </c>
      <c r="Q6" s="28">
        <v>22</v>
      </c>
      <c r="R6" s="101"/>
      <c r="S6" s="93"/>
      <c r="T6" s="29"/>
      <c r="U6" s="30"/>
      <c r="V6" s="31"/>
      <c r="W6" s="94"/>
    </row>
    <row r="7" spans="1:23" s="13" customFormat="1" ht="30" customHeight="1" x14ac:dyDescent="0.25">
      <c r="A7" s="95">
        <f>TRANSPOSE(F4)</f>
        <v>2</v>
      </c>
      <c r="B7" s="99" t="s">
        <v>59</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0</v>
      </c>
      <c r="S7" s="91">
        <f>IF(AND(ISNUMBER(C8),ISNUMBER(E8),ISNUMBER(I8),ISNUMBER(K8),ISNUMBER(L8),ISNUMBER(N8),ISNUMBER(O8),ISNUMBER(Q8)),C8-E8+I8-K8+L8-N8+O8-Q8,"pooleli")</f>
        <v>-62</v>
      </c>
      <c r="T7" s="23">
        <f>RANK($R7,$R$5:$R$14,-1)</f>
        <v>1</v>
      </c>
      <c r="U7" s="24">
        <f>RANK($S7,$S$5:$S$14,-1)*0.01</f>
        <v>0.01</v>
      </c>
      <c r="V7" s="25">
        <f>T7+U7</f>
        <v>1.01</v>
      </c>
      <c r="W7" s="78">
        <f>IF(AND(ISNUMBER($V$5),ISNUMBER($V$7),ISNUMBER($V$9),ISNUMBER($V$11),ISNUMBER($V$13)),RANK($V7,$V$5:$V$14),"pooleli")</f>
        <v>5</v>
      </c>
    </row>
    <row r="8" spans="1:23" s="13" customFormat="1" ht="30" customHeight="1" x14ac:dyDescent="0.25">
      <c r="A8" s="96"/>
      <c r="B8" s="100"/>
      <c r="C8" s="26">
        <f>IF(ISBLANK(H6),"",H6)</f>
        <v>10</v>
      </c>
      <c r="D8" s="27" t="s">
        <v>7</v>
      </c>
      <c r="E8" s="28">
        <f>IF(ISBLANK(F6),"",F6)</f>
        <v>24</v>
      </c>
      <c r="F8" s="86"/>
      <c r="G8" s="87"/>
      <c r="H8" s="88"/>
      <c r="I8" s="26">
        <v>13</v>
      </c>
      <c r="J8" s="27" t="s">
        <v>7</v>
      </c>
      <c r="K8" s="28">
        <v>29</v>
      </c>
      <c r="L8" s="26">
        <v>15</v>
      </c>
      <c r="M8" s="27" t="s">
        <v>7</v>
      </c>
      <c r="N8" s="28">
        <v>28</v>
      </c>
      <c r="O8" s="26">
        <v>11</v>
      </c>
      <c r="P8" s="27" t="s">
        <v>7</v>
      </c>
      <c r="Q8" s="28">
        <v>30</v>
      </c>
      <c r="R8" s="90"/>
      <c r="S8" s="93"/>
      <c r="T8" s="32"/>
      <c r="U8" s="33"/>
      <c r="V8" s="34"/>
      <c r="W8" s="94"/>
    </row>
    <row r="9" spans="1:23" s="13" customFormat="1" ht="30" customHeight="1" x14ac:dyDescent="0.25">
      <c r="A9" s="95">
        <f>TRANSPOSE(I4)</f>
        <v>3</v>
      </c>
      <c r="B9" s="99" t="s">
        <v>42</v>
      </c>
      <c r="C9" s="80">
        <f>IF(AND(ISNUMBER(C10),ISNUMBER(E10)),IF(C10=E10,Seadista!B6,IF(C10-E10&gt;0,Seadista!B4,Seadista!B5)),"Mängimata")</f>
        <v>0</v>
      </c>
      <c r="D9" s="81"/>
      <c r="E9" s="82"/>
      <c r="F9" s="80">
        <f>IF(AND(ISNUMBER(F10),ISNUMBER(H10)),IF(F10=H10,Seadista!B6,IF(F10-H10&gt;0,Seadista!B4,Seadista!B5)),"Mängimata")</f>
        <v>2</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101">
        <f>SUMIF($C9:$O9,"&gt;=0")</f>
        <v>2</v>
      </c>
      <c r="S9" s="91">
        <f>IF(AND(ISNUMBER(F10),ISNUMBER(H10),ISNUMBER(C10),ISNUMBER(E10),ISNUMBER(L10),ISNUMBER(N10),ISNUMBER(O10),ISNUMBER(Q10)),F10-H10+C10-E10+L10-N10+O10-Q10,"pooleli")</f>
        <v>-32</v>
      </c>
      <c r="T9" s="35">
        <f>RANK($R9,$R$5:$R$14,-1)</f>
        <v>2</v>
      </c>
      <c r="U9" s="35">
        <f>RANK($S9,$S$5:$S$14,-1)*0.01</f>
        <v>0.02</v>
      </c>
      <c r="V9" s="35">
        <f>T9+U9</f>
        <v>2.02</v>
      </c>
      <c r="W9" s="78">
        <f>IF(AND(ISNUMBER($V$5),ISNUMBER($V$7),ISNUMBER($V$9),ISNUMBER($V$11),ISNUMBER($V$13)),RANK($V9,$V$5:$V$14),"pooleli")</f>
        <v>4</v>
      </c>
    </row>
    <row r="10" spans="1:23" s="13" customFormat="1" ht="30" customHeight="1" x14ac:dyDescent="0.25">
      <c r="A10" s="96"/>
      <c r="B10" s="100"/>
      <c r="C10" s="26">
        <f>IF(ISBLANK(K6),"",K6)</f>
        <v>15</v>
      </c>
      <c r="D10" s="27" t="s">
        <v>7</v>
      </c>
      <c r="E10" s="28">
        <f>IF(ISBLANK(I6),"",I6)</f>
        <v>34</v>
      </c>
      <c r="F10" s="26">
        <f>IF(ISBLANK(K8),"",K8)</f>
        <v>29</v>
      </c>
      <c r="G10" s="27" t="s">
        <v>7</v>
      </c>
      <c r="H10" s="28">
        <f>IF(ISBLANK(I8),"",I8)</f>
        <v>13</v>
      </c>
      <c r="I10" s="86"/>
      <c r="J10" s="87"/>
      <c r="K10" s="88"/>
      <c r="L10" s="26">
        <v>25</v>
      </c>
      <c r="M10" s="27" t="s">
        <v>7</v>
      </c>
      <c r="N10" s="28">
        <v>34</v>
      </c>
      <c r="O10" s="26">
        <v>7</v>
      </c>
      <c r="P10" s="27" t="s">
        <v>7</v>
      </c>
      <c r="Q10" s="28">
        <v>27</v>
      </c>
      <c r="R10" s="101"/>
      <c r="S10" s="93"/>
      <c r="T10" s="35"/>
      <c r="U10" s="35"/>
      <c r="V10" s="35"/>
      <c r="W10" s="94"/>
    </row>
    <row r="11" spans="1:23" s="13" customFormat="1" ht="30" customHeight="1" x14ac:dyDescent="0.25">
      <c r="A11" s="95">
        <f>TRANSPOSE(L4)</f>
        <v>4</v>
      </c>
      <c r="B11" s="99" t="s">
        <v>36</v>
      </c>
      <c r="C11" s="80">
        <f>IF(AND(ISNUMBER(C12),ISNUMBER(E12)),IF(C12=E12,Seadista!$B$6,IF(C12-E12&gt;0,Seadista!$B$4,Seadista!$B$5)),"Mängimata")</f>
        <v>2</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2</v>
      </c>
      <c r="P11" s="81"/>
      <c r="Q11" s="82"/>
      <c r="R11" s="89">
        <f>SUMIF($C11:$O11,"&gt;=0")</f>
        <v>8</v>
      </c>
      <c r="S11" s="91">
        <f>IF(AND(ISNUMBER(F12),ISNUMBER(H12),ISNUMBER(I12),ISNUMBER(K12),ISNUMBER(C12),ISNUMBER(E12),ISNUMBER(O12),ISNUMBER(Q12)),F12-H12+I12-K12+C12-E12+O12-Q12,"pooleli")</f>
        <v>40</v>
      </c>
      <c r="T11" s="23">
        <f>RANK($R11,$R$5:$R$14,-1)</f>
        <v>5</v>
      </c>
      <c r="U11" s="24">
        <f>RANK($S11,$S$5:$S$14,-1)*0.01</f>
        <v>0.05</v>
      </c>
      <c r="V11" s="25">
        <f>T11+U11</f>
        <v>5.05</v>
      </c>
      <c r="W11" s="78">
        <v>1</v>
      </c>
    </row>
    <row r="12" spans="1:23" s="13" customFormat="1" ht="30" customHeight="1" x14ac:dyDescent="0.25">
      <c r="A12" s="96"/>
      <c r="B12" s="100"/>
      <c r="C12" s="26">
        <f>IF(ISBLANK(N6),"",N6)</f>
        <v>29</v>
      </c>
      <c r="D12" s="27" t="s">
        <v>7</v>
      </c>
      <c r="E12" s="28">
        <f>IF(ISBLANK(L6),"",L6)</f>
        <v>20</v>
      </c>
      <c r="F12" s="26">
        <f>IF(ISBLANK(N8),"",N8)</f>
        <v>28</v>
      </c>
      <c r="G12" s="27" t="s">
        <v>7</v>
      </c>
      <c r="H12" s="28">
        <f>IF(ISBLANK(L8),"",L8)</f>
        <v>15</v>
      </c>
      <c r="I12" s="26">
        <f>IF(ISBLANK(N10),"",N10)</f>
        <v>34</v>
      </c>
      <c r="J12" s="27" t="s">
        <v>7</v>
      </c>
      <c r="K12" s="28">
        <f>IF(ISBLANK(L10),"",L10)</f>
        <v>25</v>
      </c>
      <c r="L12" s="86"/>
      <c r="M12" s="87"/>
      <c r="N12" s="88"/>
      <c r="O12" s="26">
        <v>28</v>
      </c>
      <c r="P12" s="27" t="s">
        <v>7</v>
      </c>
      <c r="Q12" s="28">
        <v>19</v>
      </c>
      <c r="R12" s="90"/>
      <c r="S12" s="93"/>
      <c r="T12" s="32"/>
      <c r="U12" s="33"/>
      <c r="V12" s="34"/>
      <c r="W12" s="94"/>
    </row>
    <row r="13" spans="1:23" s="15" customFormat="1" ht="30" customHeight="1" x14ac:dyDescent="0.2">
      <c r="A13" s="95">
        <f>TRANSPOSE(O4)</f>
        <v>5</v>
      </c>
      <c r="B13" s="99" t="s">
        <v>75</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0</v>
      </c>
      <c r="M13" s="81"/>
      <c r="N13" s="82"/>
      <c r="O13" s="83"/>
      <c r="P13" s="84"/>
      <c r="Q13" s="85"/>
      <c r="R13" s="89">
        <f>SUMIF($C13:$P13,"&gt;=0")</f>
        <v>6</v>
      </c>
      <c r="S13" s="91">
        <f>IF(AND(ISNUMBER(C14),ISNUMBER(E14),ISNUMBER(F14),ISNUMBER(H14),ISNUMBER(I14),ISNUMBER(K14),ISNUMBER(L14),ISNUMBER(N14)),C14-E14+F14-H14+I14-K14+L14-N14,"pooleli")</f>
        <v>35</v>
      </c>
      <c r="T13" s="36">
        <f>RANK($R13,$R$5:$R$14,-1)</f>
        <v>4</v>
      </c>
      <c r="U13" s="35">
        <f>RANK($S13,$S$5:$S$14,-1)*0.01</f>
        <v>0.04</v>
      </c>
      <c r="V13" s="37">
        <f>T13+U13</f>
        <v>4.04</v>
      </c>
      <c r="W13" s="78">
        <v>2</v>
      </c>
    </row>
    <row r="14" spans="1:23" s="15" customFormat="1" ht="30" customHeight="1" x14ac:dyDescent="0.2">
      <c r="A14" s="96"/>
      <c r="B14" s="100"/>
      <c r="C14" s="26">
        <f>IF(ISBLANK(Q$6),"",Q$6)</f>
        <v>22</v>
      </c>
      <c r="D14" s="27" t="s">
        <v>7</v>
      </c>
      <c r="E14" s="28">
        <f>IF(ISBLANK(O$6),"",O$6)</f>
        <v>17</v>
      </c>
      <c r="F14" s="26">
        <f>IF(ISBLANK(Q8),"",Q8)</f>
        <v>30</v>
      </c>
      <c r="G14" s="27" t="s">
        <v>7</v>
      </c>
      <c r="H14" s="28">
        <f>IF(ISBLANK(O8),"",O8)</f>
        <v>11</v>
      </c>
      <c r="I14" s="26">
        <f>IF(ISBLANK(Q10),"",Q10)</f>
        <v>27</v>
      </c>
      <c r="J14" s="27" t="s">
        <v>7</v>
      </c>
      <c r="K14" s="28">
        <f>IF(ISBLANK(O10),"",O10)</f>
        <v>7</v>
      </c>
      <c r="L14" s="26">
        <f>IF(ISBLANK(Q12),"",Q12)</f>
        <v>19</v>
      </c>
      <c r="M14" s="27" t="s">
        <v>7</v>
      </c>
      <c r="N14" s="28">
        <f>IF(ISBLANK(O12),"",O12)</f>
        <v>28</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Z16"/>
  <sheetViews>
    <sheetView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30</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62</v>
      </c>
      <c r="C5" s="111"/>
      <c r="D5" s="112"/>
      <c r="E5" s="113"/>
      <c r="F5" s="108">
        <f>IF(AND(ISNUMBER(F6),ISNUMBER(H6)),IF(F6=H6,[1]Seadista!B6,IF(F6-H6&gt;0,[1]Seadista!B4,[1]Seadista!B5)),"Mängimata")</f>
        <v>2</v>
      </c>
      <c r="G5" s="109"/>
      <c r="H5" s="110"/>
      <c r="I5" s="108">
        <f>IF(AND(ISNUMBER(I6),ISNUMBER(K6)),IF(I6=K6,[1]Seadista!B6,IF(I6-K6&gt;0,[1]Seadista!B4,[1]Seadista!B5)),"Mängimata")</f>
        <v>2</v>
      </c>
      <c r="J5" s="109"/>
      <c r="K5" s="110"/>
      <c r="L5" s="108">
        <f>IF(AND(ISNUMBER(L6),ISNUMBER(N6)),IF(L6=N6,[1]Seadista!$B$6,IF(L6-N6&gt;0,[1]Seadista!$B$4,[1]Seadista!$B$5)),"Mängimata")</f>
        <v>0</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8</v>
      </c>
      <c r="V5" s="119">
        <f>IF(AND(ISNUMBER(O6),ISNUMBER(Q6),ISNUMBER(F6),ISNUMBER(H6),ISNUMBER(I6),ISNUMBER(K6),ISNUMBER(L6),ISNUMBER(N6),ISNUMBER(R6),ISNUMBER(T6)),F6-H6+I6-K6+L6-N6+O6-Q6+R6-T6,"pooleli")</f>
        <v>64</v>
      </c>
      <c r="W5" s="68">
        <f>RANK($U5,$U$5:$U$16,-1)</f>
        <v>5</v>
      </c>
      <c r="X5" s="68">
        <f>RANK($V5,$V$5:$V$16,-1)*0.01</f>
        <v>0.05</v>
      </c>
      <c r="Y5" s="68">
        <f>W5+X5</f>
        <v>5.05</v>
      </c>
      <c r="Z5" s="121">
        <f>IF(AND(ISNUMBER($Y$5),ISNUMBER($Y$7),ISNUMBER($Y$9),ISNUMBER($Y$11),ISNUMBER($Y$13),ISNUMBER($Y$15)),RANK($Y5,$Y$5:$Y$16),"pooleli")</f>
        <v>2</v>
      </c>
    </row>
    <row r="6" spans="1:26" s="57" customFormat="1" ht="30" customHeight="1" x14ac:dyDescent="0.25">
      <c r="A6" s="126"/>
      <c r="B6" s="128"/>
      <c r="C6" s="114"/>
      <c r="D6" s="115"/>
      <c r="E6" s="116"/>
      <c r="F6" s="69">
        <v>19</v>
      </c>
      <c r="G6" s="70" t="s">
        <v>7</v>
      </c>
      <c r="H6" s="71">
        <v>6</v>
      </c>
      <c r="I6" s="69">
        <v>38</v>
      </c>
      <c r="J6" s="70" t="s">
        <v>7</v>
      </c>
      <c r="K6" s="71">
        <v>8</v>
      </c>
      <c r="L6" s="69">
        <v>13</v>
      </c>
      <c r="M6" s="70" t="s">
        <v>7</v>
      </c>
      <c r="N6" s="71">
        <v>26</v>
      </c>
      <c r="O6" s="69">
        <v>24</v>
      </c>
      <c r="P6" s="70" t="s">
        <v>7</v>
      </c>
      <c r="Q6" s="71">
        <v>11</v>
      </c>
      <c r="R6" s="69">
        <v>40</v>
      </c>
      <c r="S6" s="70" t="s">
        <v>7</v>
      </c>
      <c r="T6" s="71">
        <v>19</v>
      </c>
      <c r="U6" s="129"/>
      <c r="V6" s="123"/>
      <c r="W6" s="72"/>
      <c r="X6" s="72"/>
      <c r="Y6" s="72"/>
      <c r="Z6" s="124"/>
    </row>
    <row r="7" spans="1:26" s="57" customFormat="1" ht="30" customHeight="1" x14ac:dyDescent="0.25">
      <c r="A7" s="125">
        <f>TRANSPOSE(F4)</f>
        <v>2</v>
      </c>
      <c r="B7" s="127" t="s">
        <v>73</v>
      </c>
      <c r="C7" s="108">
        <f>IF(AND(ISNUMBER(C8),ISNUMBER(E8)),IF(C8=E8,[1]Seadista!B6,IF(C8-E8&gt;0,[1]Seadista!B4,[1]Seadista!B5)),"Mängimata")</f>
        <v>0</v>
      </c>
      <c r="D7" s="109"/>
      <c r="E7" s="110"/>
      <c r="F7" s="111"/>
      <c r="G7" s="112"/>
      <c r="H7" s="113"/>
      <c r="I7" s="108">
        <f>IF(AND(ISNUMBER(I8),ISNUMBER(K8)),IF(I8=K8,[1]Seadista!B6,IF(I8-K8&gt;0,[1]Seadista!B4,[1]Seadista!B5)),"Mängimata")</f>
        <v>2</v>
      </c>
      <c r="J7" s="109"/>
      <c r="K7" s="110"/>
      <c r="L7" s="108">
        <f>IF(AND(ISNUMBER(L8),ISNUMBER(N8)),IF(L8=N8,[1]Seadista!B6,IF(L8-N8&gt;0,[1]Seadista!B4,[1]Seadista!B5)),"Mängimata")</f>
        <v>0</v>
      </c>
      <c r="M7" s="109"/>
      <c r="N7" s="110"/>
      <c r="O7" s="108">
        <f>IF(AND(ISNUMBER(O8),ISNUMBER(Q8)),IF(O8=Q8,[1]Seadista!$B$6,IF(O8-Q8&gt;0,[1]Seadista!$B$4,[1]Seadista!$B$5)),"Mängimata")</f>
        <v>1</v>
      </c>
      <c r="P7" s="109"/>
      <c r="Q7" s="110"/>
      <c r="R7" s="108">
        <f>IF(AND(ISNUMBER(R8),ISNUMBER(T8)),IF(R8=T8,[1]Seadista!$B$6,IF(R8-T8&gt;0,[1]Seadista!$B$4,[1]Seadista!$B$5)),"Mängimata")</f>
        <v>2</v>
      </c>
      <c r="S7" s="109"/>
      <c r="T7" s="110"/>
      <c r="U7" s="117">
        <f>SUMIF($C7:$R7,"&gt;=0")</f>
        <v>5</v>
      </c>
      <c r="V7" s="119">
        <f>IF(AND(ISNUMBER(C8),ISNUMBER(E8),ISNUMBER(I8),ISNUMBER(K8),ISNUMBER(L8),ISNUMBER(N8),ISNUMBER(O8),ISNUMBER(Q8),ISNUMBER(R8),ISNUMBER(T8)),C8-E8+I8-K8+L8-N8+O8-Q8+R8-T8,"pooleli")</f>
        <v>-16</v>
      </c>
      <c r="W7" s="68">
        <f>RANK($U7,$U$5:$U$16,-1)</f>
        <v>3</v>
      </c>
      <c r="X7" s="68">
        <f>RANK($V7,$V$5:$V$16,-1)*0.01</f>
        <v>0.03</v>
      </c>
      <c r="Y7" s="68">
        <f>W7+X7</f>
        <v>3.03</v>
      </c>
      <c r="Z7" s="121">
        <f>IF(AND(ISNUMBER($Y$5),ISNUMBER($Y$7),ISNUMBER($Y$9),ISNUMBER($Y$11),ISNUMBER($Y$13),ISNUMBER($Y$15)),RANK($Y7,$Y$5:$Y$16),"pooleli")</f>
        <v>4</v>
      </c>
    </row>
    <row r="8" spans="1:26" s="57" customFormat="1" ht="30" customHeight="1" x14ac:dyDescent="0.25">
      <c r="A8" s="126"/>
      <c r="B8" s="128"/>
      <c r="C8" s="69">
        <f>IF(ISBLANK(H6),"",H6)</f>
        <v>6</v>
      </c>
      <c r="D8" s="70" t="s">
        <v>7</v>
      </c>
      <c r="E8" s="71">
        <f>IF(ISBLANK(F6),"",F6)</f>
        <v>19</v>
      </c>
      <c r="F8" s="114"/>
      <c r="G8" s="115"/>
      <c r="H8" s="116"/>
      <c r="I8" s="69">
        <v>22</v>
      </c>
      <c r="J8" s="70" t="s">
        <v>7</v>
      </c>
      <c r="K8" s="71">
        <v>18</v>
      </c>
      <c r="L8" s="69">
        <v>9</v>
      </c>
      <c r="M8" s="70" t="s">
        <v>7</v>
      </c>
      <c r="N8" s="71">
        <v>22</v>
      </c>
      <c r="O8" s="69">
        <v>23</v>
      </c>
      <c r="P8" s="70" t="s">
        <v>7</v>
      </c>
      <c r="Q8" s="71">
        <v>23</v>
      </c>
      <c r="R8" s="69">
        <v>26</v>
      </c>
      <c r="S8" s="70" t="s">
        <v>7</v>
      </c>
      <c r="T8" s="71">
        <v>20</v>
      </c>
      <c r="U8" s="118"/>
      <c r="V8" s="123"/>
      <c r="W8" s="68"/>
      <c r="X8" s="68"/>
      <c r="Y8" s="68"/>
      <c r="Z8" s="124"/>
    </row>
    <row r="9" spans="1:26" s="57" customFormat="1" ht="30" customHeight="1" x14ac:dyDescent="0.25">
      <c r="A9" s="125">
        <f>TRANSPOSE(I4)</f>
        <v>3</v>
      </c>
      <c r="B9" s="127" t="s">
        <v>65</v>
      </c>
      <c r="C9" s="108">
        <f>IF(AND(ISNUMBER(C10),ISNUMBER(E10)),IF(C10=E10,[1]Seadista!B6,IF(C10-E10&gt;0,[1]Seadista!B4,[1]Seadista!B5)),"Mängimata")</f>
        <v>0</v>
      </c>
      <c r="D9" s="109"/>
      <c r="E9" s="110"/>
      <c r="F9" s="108">
        <f>IF(AND(ISNUMBER(F10),ISNUMBER(H10)),IF(F10=H10,[1]Seadista!B6,IF(F10-H10&gt;0,[1]Seadista!B4,[1]Seadista!B5)),"Mängimata")</f>
        <v>0</v>
      </c>
      <c r="G9" s="109"/>
      <c r="H9" s="110"/>
      <c r="I9" s="111"/>
      <c r="J9" s="112"/>
      <c r="K9" s="113"/>
      <c r="L9" s="108">
        <f>IF(AND(ISNUMBER(L10),ISNUMBER(N10)),IF(L10=N10,[1]Seadista!B6,IF(L10-N10&gt;0,[1]Seadista!B4,[1]Seadista!B5)),"Mängimata")</f>
        <v>0</v>
      </c>
      <c r="M9" s="109"/>
      <c r="N9" s="110"/>
      <c r="O9" s="108">
        <f>IF(AND(ISNUMBER(O10),ISNUMBER(Q10)),IF(O10=Q10,[1]Seadista!$B$6,IF(O10-Q10&gt;0,[1]Seadista!$B$4,[1]Seadista!$B$5)),"Mängimata")</f>
        <v>0</v>
      </c>
      <c r="P9" s="109"/>
      <c r="Q9" s="110"/>
      <c r="R9" s="108">
        <f>IF(AND(ISNUMBER(R10),ISNUMBER(T10)),IF(R10=T10,[1]Seadista!$B$6,IF(R10-T10&gt;0,[1]Seadista!$B$4,[1]Seadista!$B$5)),"Mängimata")</f>
        <v>0</v>
      </c>
      <c r="S9" s="109"/>
      <c r="T9" s="110"/>
      <c r="U9" s="129">
        <f>SUMIF($C9:$R9,"&gt;=0")</f>
        <v>0</v>
      </c>
      <c r="V9" s="119">
        <f>IF(AND(ISNUMBER(F10),ISNUMBER(H10),ISNUMBER(C10),ISNUMBER(E10),ISNUMBER(L10),ISNUMBER(N10),ISNUMBER(O10),ISNUMBER(Q10),ISNUMBER(R10),ISNUMBER(T10)),F10-H10+C10-E10+L10-N10+O10-Q10+R10-T10,"pooleli")</f>
        <v>-72</v>
      </c>
      <c r="W9" s="68">
        <f>RANK($U9,$U$5:$U$16,-1)</f>
        <v>1</v>
      </c>
      <c r="X9" s="68">
        <f>RANK($V9,$V$5:$V$16,-1)*0.01</f>
        <v>0.01</v>
      </c>
      <c r="Y9" s="68">
        <f>W9+X9</f>
        <v>1.01</v>
      </c>
      <c r="Z9" s="121">
        <f>IF(AND(ISNUMBER($Y$5),ISNUMBER($Y$7),ISNUMBER($Y$9),ISNUMBER($Y$11),ISNUMBER($Y$13),ISNUMBER($Y$15)),RANK($Y9,$Y$5:$Y$16),"pooleli")</f>
        <v>6</v>
      </c>
    </row>
    <row r="10" spans="1:26" s="57" customFormat="1" ht="30" customHeight="1" x14ac:dyDescent="0.25">
      <c r="A10" s="126"/>
      <c r="B10" s="128"/>
      <c r="C10" s="69">
        <f>IF(ISBLANK(K6),"",K6)</f>
        <v>8</v>
      </c>
      <c r="D10" s="70" t="s">
        <v>7</v>
      </c>
      <c r="E10" s="71">
        <f>IF(ISBLANK(I6),"",I6)</f>
        <v>38</v>
      </c>
      <c r="F10" s="69">
        <f>IF(ISBLANK(K8),"",K8)</f>
        <v>18</v>
      </c>
      <c r="G10" s="70" t="s">
        <v>7</v>
      </c>
      <c r="H10" s="71">
        <f>IF(ISBLANK(I8),"",I8)</f>
        <v>22</v>
      </c>
      <c r="I10" s="114"/>
      <c r="J10" s="115"/>
      <c r="K10" s="116"/>
      <c r="L10" s="69">
        <v>16</v>
      </c>
      <c r="M10" s="70" t="s">
        <v>7</v>
      </c>
      <c r="N10" s="71">
        <v>46</v>
      </c>
      <c r="O10" s="69">
        <v>23</v>
      </c>
      <c r="P10" s="70" t="s">
        <v>7</v>
      </c>
      <c r="Q10" s="71">
        <v>25</v>
      </c>
      <c r="R10" s="69">
        <v>16</v>
      </c>
      <c r="S10" s="70" t="s">
        <v>7</v>
      </c>
      <c r="T10" s="71">
        <v>22</v>
      </c>
      <c r="U10" s="129"/>
      <c r="V10" s="123"/>
      <c r="W10" s="68"/>
      <c r="X10" s="68"/>
      <c r="Y10" s="68"/>
      <c r="Z10" s="124"/>
    </row>
    <row r="11" spans="1:26" s="57" customFormat="1" ht="30" customHeight="1" x14ac:dyDescent="0.25">
      <c r="A11" s="125">
        <f>TRANSPOSE(L4)</f>
        <v>4</v>
      </c>
      <c r="B11" s="127" t="s">
        <v>76</v>
      </c>
      <c r="C11" s="108">
        <f>IF(AND(ISNUMBER(C12),ISNUMBER(E12)),IF(C12=E12,[1]Seadista!$B$6,IF(C12-E12&gt;0,[1]Seadista!$B$4,[1]Seadista!$B$5)),"Mängimata")</f>
        <v>2</v>
      </c>
      <c r="D11" s="109"/>
      <c r="E11" s="110"/>
      <c r="F11" s="108">
        <f>IF(AND(ISNUMBER(F12),ISNUMBER(H12)),IF(F12=H12,[1]Seadista!$B$6,IF(F12-H12&gt;0,[1]Seadista!$B$4,[1]Seadista!$B$5)),"Mängimata")</f>
        <v>2</v>
      </c>
      <c r="G11" s="109"/>
      <c r="H11" s="110"/>
      <c r="I11" s="108">
        <f>IF(AND(ISNUMBER(I12),ISNUMBER(K12)),IF(I12=K12,[1]Seadista!$B$6,IF(I12-K12&gt;0,[1]Seadista!$B$4,[1]Seadista!$B$5)),"Mängimata")</f>
        <v>2</v>
      </c>
      <c r="J11" s="109"/>
      <c r="K11" s="110"/>
      <c r="L11" s="111"/>
      <c r="M11" s="112"/>
      <c r="N11" s="113"/>
      <c r="O11" s="108">
        <f>IF(AND(ISNUMBER(O12),ISNUMBER(Q12)),IF(O12=Q12,[1]Seadista!$B$6,IF(O12-Q12&gt;0,[1]Seadista!$B$4,[1]Seadista!$B$5)),"Mängimata")</f>
        <v>2</v>
      </c>
      <c r="P11" s="109"/>
      <c r="Q11" s="110"/>
      <c r="R11" s="108">
        <f>IF(AND(ISNUMBER(R12),ISNUMBER(T12)),IF(R12=T12,[1]Seadista!$B$6,IF(R12-T12&gt;0,[1]Seadista!$B$4,[1]Seadista!$B$5)),"Mängimata")</f>
        <v>2</v>
      </c>
      <c r="S11" s="109"/>
      <c r="T11" s="110"/>
      <c r="U11" s="117">
        <f>SUMIF($C11:$R11,"&gt;=0")</f>
        <v>10</v>
      </c>
      <c r="V11" s="119">
        <f>IF(AND(ISNUMBER(F12),ISNUMBER(H12),ISNUMBER(I12),ISNUMBER(K12),ISNUMBER(C12),ISNUMBER(E12),ISNUMBER(O12),ISNUMBER(Q12),ISNUMBER(R12),ISNUMBER(T12)),F12-H12+I12-K12+C12-E12+O12-Q12+R12-T12,"pooleli")</f>
        <v>95</v>
      </c>
      <c r="W11" s="68">
        <f>RANK($U11,$U$5:$U$16,-1)</f>
        <v>6</v>
      </c>
      <c r="X11" s="68">
        <f>RANK($V11,$V$5:$V$16,-1)*0.01</f>
        <v>0.06</v>
      </c>
      <c r="Y11" s="68">
        <f>W11+X11</f>
        <v>6.06</v>
      </c>
      <c r="Z11" s="121">
        <f>IF(AND(ISNUMBER($Y$5),ISNUMBER($Y$7),ISNUMBER($Y$9),ISNUMBER($Y$11),ISNUMBER($Y$13),ISNUMBER($Y$15)),RANK($Y11,$Y$5:$Y$16),"pooleli")</f>
        <v>1</v>
      </c>
    </row>
    <row r="12" spans="1:26" s="57" customFormat="1" ht="30" customHeight="1" x14ac:dyDescent="0.25">
      <c r="A12" s="126"/>
      <c r="B12" s="128"/>
      <c r="C12" s="69">
        <f>IF(ISBLANK(N6),"",N6)</f>
        <v>26</v>
      </c>
      <c r="D12" s="70" t="s">
        <v>7</v>
      </c>
      <c r="E12" s="71">
        <f>IF(ISBLANK(L6),"",L6)</f>
        <v>13</v>
      </c>
      <c r="F12" s="69">
        <f>IF(ISBLANK(N8),"",N8)</f>
        <v>22</v>
      </c>
      <c r="G12" s="70" t="s">
        <v>7</v>
      </c>
      <c r="H12" s="71">
        <f>IF(ISBLANK(L8),"",L8)</f>
        <v>9</v>
      </c>
      <c r="I12" s="69">
        <f>IF(ISBLANK(N10),"",N10)</f>
        <v>46</v>
      </c>
      <c r="J12" s="70" t="s">
        <v>7</v>
      </c>
      <c r="K12" s="71">
        <f>IF(ISBLANK(L10),"",L10)</f>
        <v>16</v>
      </c>
      <c r="L12" s="114"/>
      <c r="M12" s="115"/>
      <c r="N12" s="116"/>
      <c r="O12" s="69">
        <v>29</v>
      </c>
      <c r="P12" s="70" t="s">
        <v>7</v>
      </c>
      <c r="Q12" s="71">
        <v>13</v>
      </c>
      <c r="R12" s="69">
        <v>43</v>
      </c>
      <c r="S12" s="70" t="s">
        <v>7</v>
      </c>
      <c r="T12" s="71">
        <v>20</v>
      </c>
      <c r="U12" s="118"/>
      <c r="V12" s="123"/>
      <c r="W12" s="68"/>
      <c r="X12" s="68"/>
      <c r="Y12" s="68"/>
      <c r="Z12" s="124"/>
    </row>
    <row r="13" spans="1:26" s="57" customFormat="1" ht="30" customHeight="1" x14ac:dyDescent="0.25">
      <c r="A13" s="125">
        <f>TRANSPOSE(O4)</f>
        <v>5</v>
      </c>
      <c r="B13" s="127" t="s">
        <v>41</v>
      </c>
      <c r="C13" s="108">
        <f>IF(AND(ISNUMBER(C14),ISNUMBER(E14)),IF(C14=E14,[1]Seadista!$B$6,IF(C14-E14&gt;0,[1]Seadista!$B$4,[1]Seadista!$B$5)),"Mängimata")</f>
        <v>0</v>
      </c>
      <c r="D13" s="109"/>
      <c r="E13" s="110"/>
      <c r="F13" s="108">
        <f>IF(AND(ISNUMBER(F14),ISNUMBER(H14)),IF(F14=H14,[1]Seadista!$B$6,IF(F14-H14&gt;0,[1]Seadista!$B$4,[1]Seadista!$B$5)),"Mängimata")</f>
        <v>1</v>
      </c>
      <c r="G13" s="109"/>
      <c r="H13" s="110"/>
      <c r="I13" s="108">
        <f>IF(AND(ISNUMBER(I14),ISNUMBER(K14)),IF(I14=K14,[1]Seadista!$B$6,IF(I14-K14&gt;0,[1]Seadista!$B$4,[1]Seadista!$B$5)),"Mängimata")</f>
        <v>2</v>
      </c>
      <c r="J13" s="109"/>
      <c r="K13" s="110"/>
      <c r="L13" s="108">
        <f>IF(AND(ISNUMBER(L14),ISNUMBER(N14)),IF(L14=N14,[1]Seadista!$B$6,IF(L14-N14&gt;0,[1]Seadista!$B$4,[1]Seadista!$B$5)),"Mängimata")</f>
        <v>0</v>
      </c>
      <c r="M13" s="109"/>
      <c r="N13" s="110"/>
      <c r="O13" s="111"/>
      <c r="P13" s="112"/>
      <c r="Q13" s="113"/>
      <c r="R13" s="108">
        <f>IF(AND(ISNUMBER(R14),ISNUMBER(T14)),IF(R14=T14,[1]Seadista!$B$6,IF(R14-T14&gt;0,[1]Seadista!$B$4,[1]Seadista!$B$5)),"Mängimata")</f>
        <v>2</v>
      </c>
      <c r="S13" s="109"/>
      <c r="T13" s="110"/>
      <c r="U13" s="117">
        <f>SUMIF($C13:$R13,"&gt;=0")</f>
        <v>5</v>
      </c>
      <c r="V13" s="119">
        <f>IF(AND(ISNUMBER(C14),ISNUMBER(E14),ISNUMBER(F14),ISNUMBER(H14),ISNUMBER(I14),ISNUMBER(K14),ISNUMBER(L14),ISNUMBER(N14),ISNUMBER(R14),ISNUMBER(T14)),C14-E14+F14-H14+I14-K14+L14-N14+R14-T14,"pooleli")</f>
        <v>-14</v>
      </c>
      <c r="W13" s="68">
        <f>RANK($U13,$U$5:$U$16,-1)</f>
        <v>3</v>
      </c>
      <c r="X13" s="68">
        <f>RANK($V13,$V$5:$V$16,-1)*0.01</f>
        <v>0.04</v>
      </c>
      <c r="Y13" s="68">
        <f>W13+X13</f>
        <v>3.04</v>
      </c>
      <c r="Z13" s="121">
        <f>IF(AND(ISNUMBER($Y$5),ISNUMBER($Y$7),ISNUMBER($Y$9),ISNUMBER($Y$11),ISNUMBER($Y$13),ISNUMBER($Y$15)),RANK($Y13,$Y$5:$Y$16),"pooleli")</f>
        <v>3</v>
      </c>
    </row>
    <row r="14" spans="1:26" s="57" customFormat="1" ht="30" customHeight="1" x14ac:dyDescent="0.25">
      <c r="A14" s="126"/>
      <c r="B14" s="128"/>
      <c r="C14" s="69">
        <f>IF(ISBLANK(Q$6),"",Q$6)</f>
        <v>11</v>
      </c>
      <c r="D14" s="70"/>
      <c r="E14" s="71">
        <f>IF(ISBLANK(O6),"",O6)</f>
        <v>24</v>
      </c>
      <c r="F14" s="69">
        <f>IF(ISBLANK(Q8),"",Q8)</f>
        <v>23</v>
      </c>
      <c r="G14" s="70" t="s">
        <v>7</v>
      </c>
      <c r="H14" s="71">
        <f>IF(ISBLANK(O8),"",O8)</f>
        <v>23</v>
      </c>
      <c r="I14" s="69">
        <f>IF(ISBLANK(Q10),"",Q10)</f>
        <v>25</v>
      </c>
      <c r="J14" s="70" t="s">
        <v>7</v>
      </c>
      <c r="K14" s="71">
        <f>IF(ISBLANK(O10),"",O10)</f>
        <v>23</v>
      </c>
      <c r="L14" s="69">
        <f>IF(ISBLANK(Q12),"",Q12)</f>
        <v>13</v>
      </c>
      <c r="M14" s="70" t="s">
        <v>7</v>
      </c>
      <c r="N14" s="71">
        <f>IF(ISBLANK(O12),"",O12)</f>
        <v>29</v>
      </c>
      <c r="O14" s="114"/>
      <c r="P14" s="115"/>
      <c r="Q14" s="116"/>
      <c r="R14" s="69">
        <v>25</v>
      </c>
      <c r="S14" s="70" t="s">
        <v>7</v>
      </c>
      <c r="T14" s="71">
        <v>12</v>
      </c>
      <c r="U14" s="118"/>
      <c r="V14" s="123"/>
      <c r="W14" s="68"/>
      <c r="X14" s="68"/>
      <c r="Y14" s="68"/>
      <c r="Z14" s="124"/>
    </row>
    <row r="15" spans="1:26" s="58" customFormat="1" ht="30" customHeight="1" thickBot="1" x14ac:dyDescent="0.25">
      <c r="A15" s="125">
        <f>TRANSPOSE(R4)</f>
        <v>6</v>
      </c>
      <c r="B15" s="127" t="s">
        <v>74</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2</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2</v>
      </c>
      <c r="V15" s="119">
        <f>IF(AND(ISNUMBER(C16),ISNUMBER(E16),ISNUMBER(F16),ISNUMBER(H16),ISNUMBER(I16),ISNUMBER(K16),ISNUMBER(L16),ISNUMBER(N16),ISNUMBER(O16),ISNUMBER(Q16)),C16-E16+F16-H16+I16-K16+L16-N16+O16-Q16,"pooleli")</f>
        <v>-57</v>
      </c>
      <c r="W15" s="73">
        <f>RANK($U15,$U$5:$U$16,-1)</f>
        <v>2</v>
      </c>
      <c r="X15" s="73">
        <f>RANK($V15,$V$5:$V$16,-1)*0.01</f>
        <v>0.02</v>
      </c>
      <c r="Y15" s="73">
        <f>W15+X15</f>
        <v>2.02</v>
      </c>
      <c r="Z15" s="121">
        <f>IF(AND(ISNUMBER($Y$5),ISNUMBER($Y$7),ISNUMBER($Y$9),ISNUMBER($Y$11),ISNUMBER($Y$13),ISNUMBER($Y$15)),RANK($Y15,$Y$5:$Y$16),"pooleli")</f>
        <v>5</v>
      </c>
    </row>
    <row r="16" spans="1:26" s="58" customFormat="1" ht="30" customHeight="1" x14ac:dyDescent="0.2">
      <c r="A16" s="126"/>
      <c r="B16" s="128"/>
      <c r="C16" s="69">
        <f>IF(ISBLANK(T$6),"",T$6)</f>
        <v>19</v>
      </c>
      <c r="D16" s="70" t="s">
        <v>7</v>
      </c>
      <c r="E16" s="71">
        <f>IF(ISBLANK(R$6),"",R$6)</f>
        <v>40</v>
      </c>
      <c r="F16" s="69">
        <f>IF(ISBLANK(T8),"",T8)</f>
        <v>20</v>
      </c>
      <c r="G16" s="70" t="s">
        <v>7</v>
      </c>
      <c r="H16" s="71">
        <f>IF(ISBLANK(R8),"",R8)</f>
        <v>26</v>
      </c>
      <c r="I16" s="69">
        <f>IF(ISBLANK(T10),"",T10)</f>
        <v>22</v>
      </c>
      <c r="J16" s="70" t="s">
        <v>7</v>
      </c>
      <c r="K16" s="71">
        <f>IF(ISBLANK(R10),"",R10)</f>
        <v>16</v>
      </c>
      <c r="L16" s="69">
        <f>IF(ISBLANK(T12),"",T12)</f>
        <v>20</v>
      </c>
      <c r="M16" s="70" t="s">
        <v>7</v>
      </c>
      <c r="N16" s="71">
        <f>IF(ISBLANK(R12),"",R12)</f>
        <v>43</v>
      </c>
      <c r="O16" s="69">
        <f>IF(ISBLANK(T14),"",T14)</f>
        <v>12</v>
      </c>
      <c r="P16" s="70" t="s">
        <v>7</v>
      </c>
      <c r="Q16" s="71">
        <f>IF(ISBLANK(R14),"",R14)</f>
        <v>25</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Z16"/>
  <sheetViews>
    <sheetView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31</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77</v>
      </c>
      <c r="C5" s="111"/>
      <c r="D5" s="112"/>
      <c r="E5" s="113"/>
      <c r="F5" s="108">
        <f>IF(AND(ISNUMBER(F6),ISNUMBER(H6)),IF(F6=H6,[1]Seadista!B6,IF(F6-H6&gt;0,[1]Seadista!B4,[1]Seadista!B5)),"Mängimata")</f>
        <v>2</v>
      </c>
      <c r="G5" s="109"/>
      <c r="H5" s="110"/>
      <c r="I5" s="108">
        <f>IF(AND(ISNUMBER(I6),ISNUMBER(K6)),IF(I6=K6,[1]Seadista!B6,IF(I6-K6&gt;0,[1]Seadista!B4,[1]Seadista!B5)),"Mängimata")</f>
        <v>2</v>
      </c>
      <c r="J5" s="109"/>
      <c r="K5" s="110"/>
      <c r="L5" s="108">
        <f>IF(AND(ISNUMBER(L6),ISNUMBER(N6)),IF(L6=N6,[1]Seadista!$B$6,IF(L6-N6&gt;0,[1]Seadista!$B$4,[1]Seadista!$B$5)),"Mängimata")</f>
        <v>2</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10</v>
      </c>
      <c r="V5" s="119">
        <f>IF(AND(ISNUMBER(O6),ISNUMBER(Q6),ISNUMBER(F6),ISNUMBER(H6),ISNUMBER(I6),ISNUMBER(K6),ISNUMBER(L6),ISNUMBER(N6),ISNUMBER(R6),ISNUMBER(T6)),F6-H6+I6-K6+L6-N6+O6-Q6+R6-T6,"pooleli")</f>
        <v>71</v>
      </c>
      <c r="W5" s="68">
        <f>RANK($U5,$U$5:$U$16,-1)</f>
        <v>6</v>
      </c>
      <c r="X5" s="68">
        <f>RANK($V5,$V$5:$V$16,-1)*0.01</f>
        <v>0.05</v>
      </c>
      <c r="Y5" s="68">
        <f>W5+X5</f>
        <v>6.05</v>
      </c>
      <c r="Z5" s="121">
        <f>IF(AND(ISNUMBER($Y$5),ISNUMBER($Y$7),ISNUMBER($Y$9),ISNUMBER($Y$11),ISNUMBER($Y$13),ISNUMBER($Y$15)),RANK($Y5,$Y$5:$Y$16),"pooleli")</f>
        <v>1</v>
      </c>
    </row>
    <row r="6" spans="1:26" s="57" customFormat="1" ht="30" customHeight="1" x14ac:dyDescent="0.25">
      <c r="A6" s="126"/>
      <c r="B6" s="128"/>
      <c r="C6" s="114"/>
      <c r="D6" s="115"/>
      <c r="E6" s="116"/>
      <c r="F6" s="69">
        <v>23</v>
      </c>
      <c r="G6" s="70" t="s">
        <v>7</v>
      </c>
      <c r="H6" s="71">
        <v>20</v>
      </c>
      <c r="I6" s="69">
        <v>33</v>
      </c>
      <c r="J6" s="70" t="s">
        <v>7</v>
      </c>
      <c r="K6" s="71">
        <v>11</v>
      </c>
      <c r="L6" s="69">
        <v>40</v>
      </c>
      <c r="M6" s="70" t="s">
        <v>7</v>
      </c>
      <c r="N6" s="71">
        <v>21</v>
      </c>
      <c r="O6" s="69">
        <v>22</v>
      </c>
      <c r="P6" s="70" t="s">
        <v>7</v>
      </c>
      <c r="Q6" s="71">
        <v>18</v>
      </c>
      <c r="R6" s="69">
        <v>33</v>
      </c>
      <c r="S6" s="70" t="s">
        <v>7</v>
      </c>
      <c r="T6" s="71">
        <v>10</v>
      </c>
      <c r="U6" s="129"/>
      <c r="V6" s="123"/>
      <c r="W6" s="72"/>
      <c r="X6" s="72"/>
      <c r="Y6" s="72"/>
      <c r="Z6" s="124"/>
    </row>
    <row r="7" spans="1:26" s="57" customFormat="1" ht="30" customHeight="1" x14ac:dyDescent="0.25">
      <c r="A7" s="125">
        <f>TRANSPOSE(F4)</f>
        <v>2</v>
      </c>
      <c r="B7" s="127" t="s">
        <v>69</v>
      </c>
      <c r="C7" s="108">
        <f>IF(AND(ISNUMBER(C8),ISNUMBER(E8)),IF(C8=E8,[1]Seadista!B6,IF(C8-E8&gt;0,[1]Seadista!B4,[1]Seadista!B5)),"Mängimata")</f>
        <v>0</v>
      </c>
      <c r="D7" s="109"/>
      <c r="E7" s="110"/>
      <c r="F7" s="111"/>
      <c r="G7" s="112"/>
      <c r="H7" s="113"/>
      <c r="I7" s="108">
        <f>IF(AND(ISNUMBER(I8),ISNUMBER(K8)),IF(I8=K8,[1]Seadista!B6,IF(I8-K8&gt;0,[1]Seadista!B4,[1]Seadista!B5)),"Mängimata")</f>
        <v>2</v>
      </c>
      <c r="J7" s="109"/>
      <c r="K7" s="110"/>
      <c r="L7" s="108">
        <f>IF(AND(ISNUMBER(L8),ISNUMBER(N8)),IF(L8=N8,[1]Seadista!B6,IF(L8-N8&gt;0,[1]Seadista!B4,[1]Seadista!B5)),"Mängimata")</f>
        <v>2</v>
      </c>
      <c r="M7" s="109"/>
      <c r="N7" s="110"/>
      <c r="O7" s="108">
        <f>IF(AND(ISNUMBER(O8),ISNUMBER(Q8)),IF(O8=Q8,[1]Seadista!$B$6,IF(O8-Q8&gt;0,[1]Seadista!$B$4,[1]Seadista!$B$5)),"Mängimata")</f>
        <v>2</v>
      </c>
      <c r="P7" s="109"/>
      <c r="Q7" s="110"/>
      <c r="R7" s="108">
        <f>IF(AND(ISNUMBER(R8),ISNUMBER(T8)),IF(R8=T8,[1]Seadista!$B$6,IF(R8-T8&gt;0,[1]Seadista!$B$4,[1]Seadista!$B$5)),"Mängimata")</f>
        <v>2</v>
      </c>
      <c r="S7" s="109"/>
      <c r="T7" s="110"/>
      <c r="U7" s="117">
        <f>SUMIF($C7:$R7,"&gt;=0")</f>
        <v>8</v>
      </c>
      <c r="V7" s="119">
        <f>IF(AND(ISNUMBER(C8),ISNUMBER(E8),ISNUMBER(I8),ISNUMBER(K8),ISNUMBER(L8),ISNUMBER(N8),ISNUMBER(O8),ISNUMBER(Q8),ISNUMBER(R8),ISNUMBER(T8)),C8-E8+I8-K8+L8-N8+O8-Q8+R8-T8,"pooleli")</f>
        <v>77</v>
      </c>
      <c r="W7" s="68">
        <f>RANK($U7,$U$5:$U$16,-1)</f>
        <v>5</v>
      </c>
      <c r="X7" s="68">
        <f>RANK($V7,$V$5:$V$16,-1)*0.01</f>
        <v>0.06</v>
      </c>
      <c r="Y7" s="68">
        <f>W7+X7</f>
        <v>5.0599999999999996</v>
      </c>
      <c r="Z7" s="121">
        <f>IF(AND(ISNUMBER($Y$5),ISNUMBER($Y$7),ISNUMBER($Y$9),ISNUMBER($Y$11),ISNUMBER($Y$13),ISNUMBER($Y$15)),RANK($Y7,$Y$5:$Y$16),"pooleli")</f>
        <v>2</v>
      </c>
    </row>
    <row r="8" spans="1:26" s="57" customFormat="1" ht="30" customHeight="1" x14ac:dyDescent="0.25">
      <c r="A8" s="126"/>
      <c r="B8" s="128"/>
      <c r="C8" s="69">
        <f>IF(ISBLANK(H6),"",H6)</f>
        <v>20</v>
      </c>
      <c r="D8" s="70" t="s">
        <v>7</v>
      </c>
      <c r="E8" s="71">
        <f>IF(ISBLANK(F6),"",F6)</f>
        <v>23</v>
      </c>
      <c r="F8" s="114"/>
      <c r="G8" s="115"/>
      <c r="H8" s="116"/>
      <c r="I8" s="69">
        <v>31</v>
      </c>
      <c r="J8" s="70" t="s">
        <v>7</v>
      </c>
      <c r="K8" s="71">
        <v>6</v>
      </c>
      <c r="L8" s="69">
        <v>27</v>
      </c>
      <c r="M8" s="70" t="s">
        <v>7</v>
      </c>
      <c r="N8" s="71">
        <v>18</v>
      </c>
      <c r="O8" s="69">
        <v>27</v>
      </c>
      <c r="P8" s="70" t="s">
        <v>7</v>
      </c>
      <c r="Q8" s="71">
        <v>12</v>
      </c>
      <c r="R8" s="69">
        <v>35</v>
      </c>
      <c r="S8" s="70" t="s">
        <v>7</v>
      </c>
      <c r="T8" s="71">
        <v>4</v>
      </c>
      <c r="U8" s="118"/>
      <c r="V8" s="123"/>
      <c r="W8" s="68"/>
      <c r="X8" s="68"/>
      <c r="Y8" s="68"/>
      <c r="Z8" s="124"/>
    </row>
    <row r="9" spans="1:26" s="57" customFormat="1" ht="30" customHeight="1" x14ac:dyDescent="0.25">
      <c r="A9" s="125">
        <f>TRANSPOSE(I4)</f>
        <v>3</v>
      </c>
      <c r="B9" s="127" t="s">
        <v>55</v>
      </c>
      <c r="C9" s="108">
        <f>IF(AND(ISNUMBER(C10),ISNUMBER(E10)),IF(C10=E10,[1]Seadista!B6,IF(C10-E10&gt;0,[1]Seadista!B4,[1]Seadista!B5)),"Mängimata")</f>
        <v>0</v>
      </c>
      <c r="D9" s="109"/>
      <c r="E9" s="110"/>
      <c r="F9" s="108">
        <f>IF(AND(ISNUMBER(F10),ISNUMBER(H10)),IF(F10=H10,[1]Seadista!B6,IF(F10-H10&gt;0,[1]Seadista!B4,[1]Seadista!B5)),"Mängimata")</f>
        <v>0</v>
      </c>
      <c r="G9" s="109"/>
      <c r="H9" s="110"/>
      <c r="I9" s="111"/>
      <c r="J9" s="112"/>
      <c r="K9" s="113"/>
      <c r="L9" s="108">
        <f>IF(AND(ISNUMBER(L10),ISNUMBER(N10)),IF(L10=N10,[1]Seadista!B6,IF(L10-N10&gt;0,[1]Seadista!B4,[1]Seadista!B5)),"Mängimata")</f>
        <v>2</v>
      </c>
      <c r="M9" s="109"/>
      <c r="N9" s="110"/>
      <c r="O9" s="108">
        <f>IF(AND(ISNUMBER(O10),ISNUMBER(Q10)),IF(O10=Q10,[1]Seadista!$B$6,IF(O10-Q10&gt;0,[1]Seadista!$B$4,[1]Seadista!$B$5)),"Mängimata")</f>
        <v>0</v>
      </c>
      <c r="P9" s="109"/>
      <c r="Q9" s="110"/>
      <c r="R9" s="108">
        <f>IF(AND(ISNUMBER(R10),ISNUMBER(T10)),IF(R10=T10,[1]Seadista!$B$6,IF(R10-T10&gt;0,[1]Seadista!$B$4,[1]Seadista!$B$5)),"Mängimata")</f>
        <v>2</v>
      </c>
      <c r="S9" s="109"/>
      <c r="T9" s="110"/>
      <c r="U9" s="129">
        <f>SUMIF($C9:$R9,"&gt;=0")</f>
        <v>4</v>
      </c>
      <c r="V9" s="119">
        <f>IF(AND(ISNUMBER(F10),ISNUMBER(H10),ISNUMBER(C10),ISNUMBER(E10),ISNUMBER(L10),ISNUMBER(N10),ISNUMBER(O10),ISNUMBER(Q10),ISNUMBER(R10),ISNUMBER(T10)),F10-H10+C10-E10+L10-N10+O10-Q10+R10-T10,"pooleli")</f>
        <v>-53</v>
      </c>
      <c r="W9" s="68">
        <f>RANK($U9,$U$5:$U$16,-1)</f>
        <v>3</v>
      </c>
      <c r="X9" s="68">
        <f>RANK($V9,$V$5:$V$16,-1)*0.01</f>
        <v>0.02</v>
      </c>
      <c r="Y9" s="68">
        <f>W9+X9</f>
        <v>3.02</v>
      </c>
      <c r="Z9" s="121">
        <f>IF(AND(ISNUMBER($Y$5),ISNUMBER($Y$7),ISNUMBER($Y$9),ISNUMBER($Y$11),ISNUMBER($Y$13),ISNUMBER($Y$15)),RANK($Y9,$Y$5:$Y$16),"pooleli")</f>
        <v>4</v>
      </c>
    </row>
    <row r="10" spans="1:26" s="57" customFormat="1" ht="30" customHeight="1" x14ac:dyDescent="0.25">
      <c r="A10" s="126"/>
      <c r="B10" s="128"/>
      <c r="C10" s="69">
        <f>IF(ISBLANK(K6),"",K6)</f>
        <v>11</v>
      </c>
      <c r="D10" s="70" t="s">
        <v>7</v>
      </c>
      <c r="E10" s="71">
        <f>IF(ISBLANK(I6),"",I6)</f>
        <v>33</v>
      </c>
      <c r="F10" s="69">
        <f>IF(ISBLANK(K8),"",K8)</f>
        <v>6</v>
      </c>
      <c r="G10" s="70" t="s">
        <v>7</v>
      </c>
      <c r="H10" s="71">
        <f>IF(ISBLANK(I8),"",I8)</f>
        <v>31</v>
      </c>
      <c r="I10" s="114"/>
      <c r="J10" s="115"/>
      <c r="K10" s="116"/>
      <c r="L10" s="69">
        <v>24</v>
      </c>
      <c r="M10" s="70" t="s">
        <v>7</v>
      </c>
      <c r="N10" s="71">
        <v>18</v>
      </c>
      <c r="O10" s="69">
        <v>15</v>
      </c>
      <c r="P10" s="70" t="s">
        <v>7</v>
      </c>
      <c r="Q10" s="71">
        <v>29</v>
      </c>
      <c r="R10" s="69">
        <v>20</v>
      </c>
      <c r="S10" s="70" t="s">
        <v>7</v>
      </c>
      <c r="T10" s="71">
        <v>18</v>
      </c>
      <c r="U10" s="129"/>
      <c r="V10" s="123"/>
      <c r="W10" s="68"/>
      <c r="X10" s="68"/>
      <c r="Y10" s="68"/>
      <c r="Z10" s="124"/>
    </row>
    <row r="11" spans="1:26" s="57" customFormat="1" ht="30" customHeight="1" x14ac:dyDescent="0.25">
      <c r="A11" s="125">
        <f>TRANSPOSE(L4)</f>
        <v>4</v>
      </c>
      <c r="B11" s="127" t="s">
        <v>78</v>
      </c>
      <c r="C11" s="108">
        <f>IF(AND(ISNUMBER(C12),ISNUMBER(E12)),IF(C12=E12,[1]Seadista!$B$6,IF(C12-E12&gt;0,[1]Seadista!$B$4,[1]Seadista!$B$5)),"Mängimata")</f>
        <v>0</v>
      </c>
      <c r="D11" s="109"/>
      <c r="E11" s="110"/>
      <c r="F11" s="108">
        <f>IF(AND(ISNUMBER(F12),ISNUMBER(H12)),IF(F12=H12,[1]Seadista!$B$6,IF(F12-H12&gt;0,[1]Seadista!$B$4,[1]Seadista!$B$5)),"Mängimata")</f>
        <v>0</v>
      </c>
      <c r="G11" s="109"/>
      <c r="H11" s="110"/>
      <c r="I11" s="108">
        <f>IF(AND(ISNUMBER(I12),ISNUMBER(K12)),IF(I12=K12,[1]Seadista!$B$6,IF(I12-K12&gt;0,[1]Seadista!$B$4,[1]Seadista!$B$5)),"Mängimata")</f>
        <v>0</v>
      </c>
      <c r="J11" s="109"/>
      <c r="K11" s="110"/>
      <c r="L11" s="111"/>
      <c r="M11" s="112"/>
      <c r="N11" s="113"/>
      <c r="O11" s="108">
        <f>IF(AND(ISNUMBER(O12),ISNUMBER(Q12)),IF(O12=Q12,[1]Seadista!$B$6,IF(O12-Q12&gt;0,[1]Seadista!$B$4,[1]Seadista!$B$5)),"Mängimata")</f>
        <v>1</v>
      </c>
      <c r="P11" s="109"/>
      <c r="Q11" s="110"/>
      <c r="R11" s="108">
        <f>IF(AND(ISNUMBER(R12),ISNUMBER(T12)),IF(R12=T12,[1]Seadista!$B$6,IF(R12-T12&gt;0,[1]Seadista!$B$4,[1]Seadista!$B$5)),"Mängimata")</f>
        <v>2</v>
      </c>
      <c r="S11" s="109"/>
      <c r="T11" s="110"/>
      <c r="U11" s="117">
        <f>SUMIF($C11:$R11,"&gt;=0")</f>
        <v>3</v>
      </c>
      <c r="V11" s="119">
        <f>IF(AND(ISNUMBER(F12),ISNUMBER(H12),ISNUMBER(I12),ISNUMBER(K12),ISNUMBER(C12),ISNUMBER(E12),ISNUMBER(O12),ISNUMBER(Q12),ISNUMBER(R12),ISNUMBER(T12)),F12-H12+I12-K12+C12-E12+O12-Q12+R12-T12,"pooleli")</f>
        <v>-28</v>
      </c>
      <c r="W11" s="68">
        <f>RANK($U11,$U$5:$U$16,-1)</f>
        <v>2</v>
      </c>
      <c r="X11" s="68">
        <f>RANK($V11,$V$5:$V$16,-1)*0.01</f>
        <v>0.03</v>
      </c>
      <c r="Y11" s="68">
        <f>W11+X11</f>
        <v>2.0299999999999998</v>
      </c>
      <c r="Z11" s="121">
        <f>IF(AND(ISNUMBER($Y$5),ISNUMBER($Y$7),ISNUMBER($Y$9),ISNUMBER($Y$11),ISNUMBER($Y$13),ISNUMBER($Y$15)),RANK($Y11,$Y$5:$Y$16),"pooleli")</f>
        <v>5</v>
      </c>
    </row>
    <row r="12" spans="1:26" s="57" customFormat="1" ht="30" customHeight="1" x14ac:dyDescent="0.25">
      <c r="A12" s="126"/>
      <c r="B12" s="128"/>
      <c r="C12" s="69">
        <f>IF(ISBLANK(N6),"",N6)</f>
        <v>21</v>
      </c>
      <c r="D12" s="70" t="s">
        <v>7</v>
      </c>
      <c r="E12" s="71">
        <f>IF(ISBLANK(L6),"",L6)</f>
        <v>40</v>
      </c>
      <c r="F12" s="69">
        <f>IF(ISBLANK(N8),"",N8)</f>
        <v>18</v>
      </c>
      <c r="G12" s="70" t="s">
        <v>7</v>
      </c>
      <c r="H12" s="71">
        <f>IF(ISBLANK(L8),"",L8)</f>
        <v>27</v>
      </c>
      <c r="I12" s="69">
        <f>IF(ISBLANK(N10),"",N10)</f>
        <v>18</v>
      </c>
      <c r="J12" s="70" t="s">
        <v>7</v>
      </c>
      <c r="K12" s="71">
        <f>IF(ISBLANK(L10),"",L10)</f>
        <v>24</v>
      </c>
      <c r="L12" s="114"/>
      <c r="M12" s="115"/>
      <c r="N12" s="116"/>
      <c r="O12" s="69">
        <v>11</v>
      </c>
      <c r="P12" s="70" t="s">
        <v>7</v>
      </c>
      <c r="Q12" s="71">
        <v>11</v>
      </c>
      <c r="R12" s="69">
        <v>22</v>
      </c>
      <c r="S12" s="70" t="s">
        <v>7</v>
      </c>
      <c r="T12" s="71">
        <v>16</v>
      </c>
      <c r="U12" s="118"/>
      <c r="V12" s="123"/>
      <c r="W12" s="68"/>
      <c r="X12" s="68"/>
      <c r="Y12" s="68"/>
      <c r="Z12" s="124"/>
    </row>
    <row r="13" spans="1:26" s="57" customFormat="1" ht="30" customHeight="1" x14ac:dyDescent="0.25">
      <c r="A13" s="125">
        <f>TRANSPOSE(O4)</f>
        <v>5</v>
      </c>
      <c r="B13" s="127" t="s">
        <v>70</v>
      </c>
      <c r="C13" s="108">
        <f>IF(AND(ISNUMBER(C14),ISNUMBER(E14)),IF(C14=E14,[1]Seadista!$B$6,IF(C14-E14&gt;0,[1]Seadista!$B$4,[1]Seadista!$B$5)),"Mängimata")</f>
        <v>0</v>
      </c>
      <c r="D13" s="109"/>
      <c r="E13" s="110"/>
      <c r="F13" s="108">
        <f>IF(AND(ISNUMBER(F14),ISNUMBER(H14)),IF(F14=H14,[1]Seadista!$B$6,IF(F14-H14&gt;0,[1]Seadista!$B$4,[1]Seadista!$B$5)),"Mängimata")</f>
        <v>0</v>
      </c>
      <c r="G13" s="109"/>
      <c r="H13" s="110"/>
      <c r="I13" s="108">
        <f>IF(AND(ISNUMBER(I14),ISNUMBER(K14)),IF(I14=K14,[1]Seadista!$B$6,IF(I14-K14&gt;0,[1]Seadista!$B$4,[1]Seadista!$B$5)),"Mängimata")</f>
        <v>2</v>
      </c>
      <c r="J13" s="109"/>
      <c r="K13" s="110"/>
      <c r="L13" s="108">
        <f>IF(AND(ISNUMBER(L14),ISNUMBER(N14)),IF(L14=N14,[1]Seadista!$B$6,IF(L14-N14&gt;0,[1]Seadista!$B$4,[1]Seadista!$B$5)),"Mängimata")</f>
        <v>1</v>
      </c>
      <c r="M13" s="109"/>
      <c r="N13" s="110"/>
      <c r="O13" s="111"/>
      <c r="P13" s="112"/>
      <c r="Q13" s="113"/>
      <c r="R13" s="108">
        <f>IF(AND(ISNUMBER(R14),ISNUMBER(T14)),IF(R14=T14,[1]Seadista!$B$6,IF(R14-T14&gt;0,[1]Seadista!$B$4,[1]Seadista!$B$5)),"Mängimata")</f>
        <v>2</v>
      </c>
      <c r="S13" s="109"/>
      <c r="T13" s="110"/>
      <c r="U13" s="117">
        <f>SUMIF($C13:$R13,"&gt;=0")</f>
        <v>5</v>
      </c>
      <c r="V13" s="119">
        <f>IF(AND(ISNUMBER(C14),ISNUMBER(E14),ISNUMBER(F14),ISNUMBER(H14),ISNUMBER(I14),ISNUMBER(K14),ISNUMBER(L14),ISNUMBER(N14),ISNUMBER(R14),ISNUMBER(T14)),C14-E14+F14-H14+I14-K14+L14-N14+R14-T14,"pooleli")</f>
        <v>1</v>
      </c>
      <c r="W13" s="68">
        <f>RANK($U13,$U$5:$U$16,-1)</f>
        <v>4</v>
      </c>
      <c r="X13" s="68">
        <f>RANK($V13,$V$5:$V$16,-1)*0.01</f>
        <v>0.04</v>
      </c>
      <c r="Y13" s="68">
        <f>W13+X13</f>
        <v>4.04</v>
      </c>
      <c r="Z13" s="121">
        <f>IF(AND(ISNUMBER($Y$5),ISNUMBER($Y$7),ISNUMBER($Y$9),ISNUMBER($Y$11),ISNUMBER($Y$13),ISNUMBER($Y$15)),RANK($Y13,$Y$5:$Y$16),"pooleli")</f>
        <v>3</v>
      </c>
    </row>
    <row r="14" spans="1:26" s="57" customFormat="1" ht="30" customHeight="1" x14ac:dyDescent="0.25">
      <c r="A14" s="126"/>
      <c r="B14" s="128"/>
      <c r="C14" s="69">
        <f>IF(ISBLANK(Q$6),"",Q$6)</f>
        <v>18</v>
      </c>
      <c r="D14" s="70"/>
      <c r="E14" s="71">
        <f>IF(ISBLANK(O6),"",O6)</f>
        <v>22</v>
      </c>
      <c r="F14" s="69">
        <f>IF(ISBLANK(Q8),"",Q8)</f>
        <v>12</v>
      </c>
      <c r="G14" s="70" t="s">
        <v>7</v>
      </c>
      <c r="H14" s="71">
        <f>IF(ISBLANK(O8),"",O8)</f>
        <v>27</v>
      </c>
      <c r="I14" s="69">
        <f>IF(ISBLANK(Q10),"",Q10)</f>
        <v>29</v>
      </c>
      <c r="J14" s="70" t="s">
        <v>7</v>
      </c>
      <c r="K14" s="71">
        <f>IF(ISBLANK(O10),"",O10)</f>
        <v>15</v>
      </c>
      <c r="L14" s="69">
        <f>IF(ISBLANK(Q12),"",Q12)</f>
        <v>11</v>
      </c>
      <c r="M14" s="70" t="s">
        <v>7</v>
      </c>
      <c r="N14" s="71">
        <f>IF(ISBLANK(O12),"",O12)</f>
        <v>11</v>
      </c>
      <c r="O14" s="114"/>
      <c r="P14" s="115"/>
      <c r="Q14" s="116"/>
      <c r="R14" s="69">
        <v>22</v>
      </c>
      <c r="S14" s="70" t="s">
        <v>7</v>
      </c>
      <c r="T14" s="71">
        <v>16</v>
      </c>
      <c r="U14" s="118"/>
      <c r="V14" s="123"/>
      <c r="W14" s="68"/>
      <c r="X14" s="68"/>
      <c r="Y14" s="68"/>
      <c r="Z14" s="124"/>
    </row>
    <row r="15" spans="1:26" s="58" customFormat="1" ht="30" customHeight="1" thickBot="1" x14ac:dyDescent="0.25">
      <c r="A15" s="125">
        <f>TRANSPOSE(R4)</f>
        <v>6</v>
      </c>
      <c r="B15" s="127" t="s">
        <v>67</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0</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0</v>
      </c>
      <c r="V15" s="119">
        <f>IF(AND(ISNUMBER(C16),ISNUMBER(E16),ISNUMBER(F16),ISNUMBER(H16),ISNUMBER(I16),ISNUMBER(K16),ISNUMBER(L16),ISNUMBER(N16),ISNUMBER(O16),ISNUMBER(Q16)),C16-E16+F16-H16+I16-K16+L16-N16+O16-Q16,"pooleli")</f>
        <v>-68</v>
      </c>
      <c r="W15" s="73">
        <f>RANK($U15,$U$5:$U$16,-1)</f>
        <v>1</v>
      </c>
      <c r="X15" s="73">
        <f>RANK($V15,$V$5:$V$16,-1)*0.01</f>
        <v>0.01</v>
      </c>
      <c r="Y15" s="73">
        <f>W15+X15</f>
        <v>1.01</v>
      </c>
      <c r="Z15" s="121">
        <f>IF(AND(ISNUMBER($Y$5),ISNUMBER($Y$7),ISNUMBER($Y$9),ISNUMBER($Y$11),ISNUMBER($Y$13),ISNUMBER($Y$15)),RANK($Y15,$Y$5:$Y$16),"pooleli")</f>
        <v>6</v>
      </c>
    </row>
    <row r="16" spans="1:26" s="58" customFormat="1" ht="30" customHeight="1" x14ac:dyDescent="0.2">
      <c r="A16" s="126"/>
      <c r="B16" s="128"/>
      <c r="C16" s="69">
        <f>IF(ISBLANK(T$6),"",T$6)</f>
        <v>10</v>
      </c>
      <c r="D16" s="70" t="s">
        <v>7</v>
      </c>
      <c r="E16" s="71">
        <f>IF(ISBLANK(R$6),"",R$6)</f>
        <v>33</v>
      </c>
      <c r="F16" s="69">
        <f>IF(ISBLANK(T8),"",T8)</f>
        <v>4</v>
      </c>
      <c r="G16" s="70" t="s">
        <v>7</v>
      </c>
      <c r="H16" s="71">
        <f>IF(ISBLANK(R8),"",R8)</f>
        <v>35</v>
      </c>
      <c r="I16" s="69">
        <f>IF(ISBLANK(T10),"",T10)</f>
        <v>18</v>
      </c>
      <c r="J16" s="70" t="s">
        <v>7</v>
      </c>
      <c r="K16" s="71">
        <f>IF(ISBLANK(R10),"",R10)</f>
        <v>20</v>
      </c>
      <c r="L16" s="69">
        <f>IF(ISBLANK(T12),"",T12)</f>
        <v>16</v>
      </c>
      <c r="M16" s="70" t="s">
        <v>7</v>
      </c>
      <c r="N16" s="71">
        <f>IF(ISBLANK(R12),"",R12)</f>
        <v>22</v>
      </c>
      <c r="O16" s="69">
        <f>IF(ISBLANK(T14),"",T14)</f>
        <v>16</v>
      </c>
      <c r="P16" s="70" t="s">
        <v>7</v>
      </c>
      <c r="Q16" s="71">
        <f>IF(ISBLANK(R14),"",R14)</f>
        <v>22</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14"/>
  <sheetViews>
    <sheetView zoomScale="70" zoomScaleNormal="70" workbookViewId="0">
      <selection activeCell="O13" sqref="O13:Q14"/>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32</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59</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0</v>
      </c>
      <c r="P5" s="81"/>
      <c r="Q5" s="82"/>
      <c r="R5" s="89">
        <f>SUMIF($C5:$O5,"&gt;=0")</f>
        <v>6</v>
      </c>
      <c r="S5" s="91">
        <f>IF(AND(ISNUMBER(F6),ISNUMBER(H6),ISNUMBER(I6),ISNUMBER(K6),ISNUMBER(L6),ISNUMBER(N6),ISNUMBER(O6),ISNUMBER(Q6)),F6-H6+I6-K6+L6-N6+O6-Q6,"pooleli")</f>
        <v>16</v>
      </c>
      <c r="T5" s="23">
        <f>RANK($R5,$R$5:$R$14,-1)</f>
        <v>4</v>
      </c>
      <c r="U5" s="24">
        <f>RANK($S5,$S$5:$S$14,-1)*0.01</f>
        <v>0.04</v>
      </c>
      <c r="V5" s="25">
        <f>T5+U5</f>
        <v>4.04</v>
      </c>
      <c r="W5" s="78">
        <f>IF(AND(ISNUMBER($V$5),ISNUMBER($V$7),ISNUMBER($V$9),ISNUMBER($V$11),ISNUMBER($V$13)),RANK($V5,$V$5:$V$14),"pooleli")</f>
        <v>2</v>
      </c>
    </row>
    <row r="6" spans="1:23" s="13" customFormat="1" ht="30" customHeight="1" x14ac:dyDescent="0.25">
      <c r="A6" s="96"/>
      <c r="B6" s="100"/>
      <c r="C6" s="86"/>
      <c r="D6" s="87"/>
      <c r="E6" s="88"/>
      <c r="F6" s="26">
        <v>26</v>
      </c>
      <c r="G6" s="27" t="s">
        <v>7</v>
      </c>
      <c r="H6" s="28">
        <v>17</v>
      </c>
      <c r="I6" s="26">
        <v>25</v>
      </c>
      <c r="J6" s="27" t="s">
        <v>7</v>
      </c>
      <c r="K6" s="28">
        <v>16</v>
      </c>
      <c r="L6" s="26">
        <v>25</v>
      </c>
      <c r="M6" s="27" t="s">
        <v>7</v>
      </c>
      <c r="N6" s="28">
        <v>15</v>
      </c>
      <c r="O6" s="26">
        <v>14</v>
      </c>
      <c r="P6" s="27" t="s">
        <v>7</v>
      </c>
      <c r="Q6" s="28">
        <v>26</v>
      </c>
      <c r="R6" s="101"/>
      <c r="S6" s="93"/>
      <c r="T6" s="29"/>
      <c r="U6" s="30"/>
      <c r="V6" s="31"/>
      <c r="W6" s="94"/>
    </row>
    <row r="7" spans="1:23" s="13" customFormat="1" ht="30" customHeight="1" x14ac:dyDescent="0.25">
      <c r="A7" s="95">
        <f>TRANSPOSE(F4)</f>
        <v>2</v>
      </c>
      <c r="B7" s="99" t="s">
        <v>42</v>
      </c>
      <c r="C7" s="80">
        <f>IF(AND(ISNUMBER(C8),ISNUMBER(E8)),IF(C8=E8,Seadista!B6,IF(C8-E8&gt;0,Seadista!B4,Seadista!B5)),"Mängimata")</f>
        <v>0</v>
      </c>
      <c r="D7" s="81"/>
      <c r="E7" s="82"/>
      <c r="F7" s="83"/>
      <c r="G7" s="84"/>
      <c r="H7" s="85"/>
      <c r="I7" s="80">
        <f>IF(AND(ISNUMBER(I8),ISNUMBER(K8)),IF(I8=K8,Seadista!B6,IF(I8-K8&gt;0,Seadista!B4,Seadista!B5)),"Mängimata")</f>
        <v>2</v>
      </c>
      <c r="J7" s="81"/>
      <c r="K7" s="82"/>
      <c r="L7" s="80">
        <f>IF(AND(ISNUMBER(L8),ISNUMBER(N8)),IF(L8=N8,Seadista!B6,IF(L8-N8&gt;0,Seadista!B4,Seadista!B5)),"Mängimata")</f>
        <v>0</v>
      </c>
      <c r="M7" s="81"/>
      <c r="N7" s="82"/>
      <c r="O7" s="80">
        <f>IF(AND(ISNUMBER(O8),ISNUMBER(Q8)),IF(O8=Q8,Seadista!$B$6,IF(O8-Q8&gt;0,Seadista!$B$4,Seadista!$B$5)),"Mängimata")</f>
        <v>2</v>
      </c>
      <c r="P7" s="81"/>
      <c r="Q7" s="82"/>
      <c r="R7" s="89">
        <f>SUMIF($C7:$O7,"&gt;=0")</f>
        <v>4</v>
      </c>
      <c r="S7" s="91">
        <f>IF(AND(ISNUMBER(C8),ISNUMBER(E8),ISNUMBER(I8),ISNUMBER(K8),ISNUMBER(L8),ISNUMBER(N8),ISNUMBER(O8),ISNUMBER(Q8)),C8-E8+I8-K8+L8-N8+O8-Q8,"pooleli")</f>
        <v>-16</v>
      </c>
      <c r="T7" s="23">
        <f>RANK($R7,$R$5:$R$14,-1)</f>
        <v>2</v>
      </c>
      <c r="U7" s="24">
        <f>RANK($S7,$S$5:$S$14,-1)*0.01</f>
        <v>0.02</v>
      </c>
      <c r="V7" s="25">
        <f>T7+U7</f>
        <v>2.02</v>
      </c>
      <c r="W7" s="78">
        <f>IF(AND(ISNUMBER($V$5),ISNUMBER($V$7),ISNUMBER($V$9),ISNUMBER($V$11),ISNUMBER($V$13)),RANK($V7,$V$5:$V$14),"pooleli")</f>
        <v>4</v>
      </c>
    </row>
    <row r="8" spans="1:23" s="13" customFormat="1" ht="30" customHeight="1" x14ac:dyDescent="0.25">
      <c r="A8" s="96"/>
      <c r="B8" s="100"/>
      <c r="C8" s="26">
        <f>IF(ISBLANK(H6),"",H6)</f>
        <v>17</v>
      </c>
      <c r="D8" s="27" t="s">
        <v>7</v>
      </c>
      <c r="E8" s="28">
        <f>IF(ISBLANK(F6),"",F6)</f>
        <v>26</v>
      </c>
      <c r="F8" s="86"/>
      <c r="G8" s="87"/>
      <c r="H8" s="88"/>
      <c r="I8" s="26">
        <v>14</v>
      </c>
      <c r="J8" s="27" t="s">
        <v>7</v>
      </c>
      <c r="K8" s="28">
        <v>13</v>
      </c>
      <c r="L8" s="26">
        <v>17</v>
      </c>
      <c r="M8" s="27" t="s">
        <v>7</v>
      </c>
      <c r="N8" s="28">
        <v>29</v>
      </c>
      <c r="O8" s="26">
        <v>23</v>
      </c>
      <c r="P8" s="27" t="s">
        <v>7</v>
      </c>
      <c r="Q8" s="28">
        <v>19</v>
      </c>
      <c r="R8" s="90"/>
      <c r="S8" s="93"/>
      <c r="T8" s="32"/>
      <c r="U8" s="33"/>
      <c r="V8" s="34"/>
      <c r="W8" s="94"/>
    </row>
    <row r="9" spans="1:23" s="13" customFormat="1" ht="30" customHeight="1" x14ac:dyDescent="0.25">
      <c r="A9" s="95">
        <f>TRANSPOSE(I4)</f>
        <v>3</v>
      </c>
      <c r="B9" s="99" t="s">
        <v>79</v>
      </c>
      <c r="C9" s="80">
        <f>IF(AND(ISNUMBER(C10),ISNUMBER(E10)),IF(C10=E10,Seadista!B6,IF(C10-E10&gt;0,Seadista!B4,Seadista!B5)),"Mängimata")</f>
        <v>0</v>
      </c>
      <c r="D9" s="81"/>
      <c r="E9" s="82"/>
      <c r="F9" s="80">
        <f>IF(AND(ISNUMBER(F10),ISNUMBER(H10)),IF(F10=H10,Seadista!B6,IF(F10-H10&gt;0,Seadista!B4,Seadista!B5)),"Mängimata")</f>
        <v>0</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101">
        <f>SUMIF($C9:$O9,"&gt;=0")</f>
        <v>0</v>
      </c>
      <c r="S9" s="91">
        <f>IF(AND(ISNUMBER(F10),ISNUMBER(H10),ISNUMBER(C10),ISNUMBER(E10),ISNUMBER(L10),ISNUMBER(N10),ISNUMBER(O10),ISNUMBER(Q10)),F10-H10+C10-E10+L10-N10+O10-Q10,"pooleli")</f>
        <v>-42</v>
      </c>
      <c r="T9" s="35">
        <f>RANK($R9,$R$5:$R$14,-1)</f>
        <v>1</v>
      </c>
      <c r="U9" s="35">
        <f>RANK($S9,$S$5:$S$14,-1)*0.01</f>
        <v>0.01</v>
      </c>
      <c r="V9" s="35">
        <f>T9+U9</f>
        <v>1.01</v>
      </c>
      <c r="W9" s="78">
        <f>IF(AND(ISNUMBER($V$5),ISNUMBER($V$7),ISNUMBER($V$9),ISNUMBER($V$11),ISNUMBER($V$13)),RANK($V9,$V$5:$V$14),"pooleli")</f>
        <v>5</v>
      </c>
    </row>
    <row r="10" spans="1:23" s="13" customFormat="1" ht="30" customHeight="1" x14ac:dyDescent="0.25">
      <c r="A10" s="96"/>
      <c r="B10" s="100"/>
      <c r="C10" s="26">
        <f>IF(ISBLANK(K6),"",K6)</f>
        <v>16</v>
      </c>
      <c r="D10" s="27" t="s">
        <v>7</v>
      </c>
      <c r="E10" s="28">
        <f>IF(ISBLANK(I6),"",I6)</f>
        <v>25</v>
      </c>
      <c r="F10" s="26">
        <f>IF(ISBLANK(K8),"",K8)</f>
        <v>13</v>
      </c>
      <c r="G10" s="27" t="s">
        <v>7</v>
      </c>
      <c r="H10" s="28">
        <f>IF(ISBLANK(I8),"",I8)</f>
        <v>14</v>
      </c>
      <c r="I10" s="86"/>
      <c r="J10" s="87"/>
      <c r="K10" s="88"/>
      <c r="L10" s="26">
        <v>13</v>
      </c>
      <c r="M10" s="27" t="s">
        <v>7</v>
      </c>
      <c r="N10" s="28">
        <v>28</v>
      </c>
      <c r="O10" s="26">
        <v>15</v>
      </c>
      <c r="P10" s="27" t="s">
        <v>7</v>
      </c>
      <c r="Q10" s="28">
        <v>32</v>
      </c>
      <c r="R10" s="101"/>
      <c r="S10" s="93"/>
      <c r="T10" s="35"/>
      <c r="U10" s="35"/>
      <c r="V10" s="35"/>
      <c r="W10" s="94"/>
    </row>
    <row r="11" spans="1:23" s="13" customFormat="1" ht="30" customHeight="1" x14ac:dyDescent="0.25">
      <c r="A11" s="95">
        <f>TRANSPOSE(L4)</f>
        <v>4</v>
      </c>
      <c r="B11" s="99" t="s">
        <v>80</v>
      </c>
      <c r="C11" s="80">
        <f>IF(AND(ISNUMBER(C12),ISNUMBER(E12)),IF(C12=E12,Seadista!$B$6,IF(C12-E12&gt;0,Seadista!$B$4,Seadista!$B$5)),"Mängimata")</f>
        <v>0</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0</v>
      </c>
      <c r="P11" s="81"/>
      <c r="Q11" s="82"/>
      <c r="R11" s="89">
        <f>SUMIF($C11:$O11,"&gt;=0")</f>
        <v>4</v>
      </c>
      <c r="S11" s="91">
        <f>IF(AND(ISNUMBER(F12),ISNUMBER(H12),ISNUMBER(I12),ISNUMBER(K12),ISNUMBER(C12),ISNUMBER(E12),ISNUMBER(O12),ISNUMBER(Q12)),F12-H12+I12-K12+C12-E12+O12-Q12,"pooleli")</f>
        <v>3</v>
      </c>
      <c r="T11" s="23">
        <f>RANK($R11,$R$5:$R$14,-1)</f>
        <v>2</v>
      </c>
      <c r="U11" s="24">
        <f>RANK($S11,$S$5:$S$14,-1)*0.01</f>
        <v>0.03</v>
      </c>
      <c r="V11" s="25">
        <f>T11+U11</f>
        <v>2.0299999999999998</v>
      </c>
      <c r="W11" s="78">
        <f>IF(AND(ISNUMBER($V$5),ISNUMBER($V$7),ISNUMBER($V$9),ISNUMBER($V$11),ISNUMBER($V$13)),RANK($V11,$V$5:$V$14),"pooleli")</f>
        <v>3</v>
      </c>
    </row>
    <row r="12" spans="1:23" s="13" customFormat="1" ht="30" customHeight="1" x14ac:dyDescent="0.25">
      <c r="A12" s="96"/>
      <c r="B12" s="100"/>
      <c r="C12" s="26">
        <f>IF(ISBLANK(N6),"",N6)</f>
        <v>15</v>
      </c>
      <c r="D12" s="27" t="s">
        <v>7</v>
      </c>
      <c r="E12" s="28">
        <f>IF(ISBLANK(L6),"",L6)</f>
        <v>25</v>
      </c>
      <c r="F12" s="26">
        <f>IF(ISBLANK(N8),"",N8)</f>
        <v>29</v>
      </c>
      <c r="G12" s="27" t="s">
        <v>7</v>
      </c>
      <c r="H12" s="28">
        <f>IF(ISBLANK(L8),"",L8)</f>
        <v>17</v>
      </c>
      <c r="I12" s="26">
        <f>IF(ISBLANK(N10),"",N10)</f>
        <v>28</v>
      </c>
      <c r="J12" s="27" t="s">
        <v>7</v>
      </c>
      <c r="K12" s="28">
        <f>IF(ISBLANK(L10),"",L10)</f>
        <v>13</v>
      </c>
      <c r="L12" s="86"/>
      <c r="M12" s="87"/>
      <c r="N12" s="88"/>
      <c r="O12" s="26">
        <v>10</v>
      </c>
      <c r="P12" s="27" t="s">
        <v>7</v>
      </c>
      <c r="Q12" s="28">
        <v>24</v>
      </c>
      <c r="R12" s="90"/>
      <c r="S12" s="93"/>
      <c r="T12" s="32"/>
      <c r="U12" s="33"/>
      <c r="V12" s="34"/>
      <c r="W12" s="94"/>
    </row>
    <row r="13" spans="1:23" s="15" customFormat="1" ht="30" customHeight="1" x14ac:dyDescent="0.2">
      <c r="A13" s="95">
        <f>TRANSPOSE(O4)</f>
        <v>5</v>
      </c>
      <c r="B13" s="99" t="s">
        <v>81</v>
      </c>
      <c r="C13" s="80">
        <f>IF(AND(ISNUMBER(C14),ISNUMBER(E14)),IF(C14=E14,Seadista!$B$6,IF(C14-E14&gt;0,Seadista!$B$4,Seadista!$B$5)),"Mängimata")</f>
        <v>2</v>
      </c>
      <c r="D13" s="81"/>
      <c r="E13" s="82"/>
      <c r="F13" s="80">
        <f>IF(AND(ISNUMBER(F14),ISNUMBER(H14)),IF(F14=H14,Seadista!$B$6,IF(F14-H14&gt;0,Seadista!$B$4,Seadista!$B$5)),"Mängimata")</f>
        <v>0</v>
      </c>
      <c r="G13" s="81"/>
      <c r="H13" s="82"/>
      <c r="I13" s="80">
        <f>IF(AND(ISNUMBER(I14),ISNUMBER(K14)),IF(I14=K14,Seadista!$B$6,IF(I14-K14&gt;0,Seadista!$B$4,Seadista!$B$5)),"Mängimata")</f>
        <v>2</v>
      </c>
      <c r="J13" s="81"/>
      <c r="K13" s="82"/>
      <c r="L13" s="80">
        <f>IF(AND(ISNUMBER(L14),ISNUMBER(N14)),IF(L14=N14,Seadista!$B$6,IF(L14-N14&gt;0,Seadista!$B$4,Seadista!$B$5)),"Mängimata")</f>
        <v>2</v>
      </c>
      <c r="M13" s="81"/>
      <c r="N13" s="82"/>
      <c r="O13" s="83"/>
      <c r="P13" s="84"/>
      <c r="Q13" s="85"/>
      <c r="R13" s="89">
        <f>SUMIF($C13:$P13,"&gt;=0")</f>
        <v>6</v>
      </c>
      <c r="S13" s="91">
        <f>IF(AND(ISNUMBER(C14),ISNUMBER(E14),ISNUMBER(F14),ISNUMBER(H14),ISNUMBER(I14),ISNUMBER(K14),ISNUMBER(L14),ISNUMBER(N14)),C14-E14+F14-H14+I14-K14+L14-N14,"pooleli")</f>
        <v>39</v>
      </c>
      <c r="T13" s="36">
        <f>RANK($R13,$R$5:$R$14,-1)</f>
        <v>4</v>
      </c>
      <c r="U13" s="35">
        <f>RANK($S13,$S$5:$S$14,-1)*0.01</f>
        <v>0.05</v>
      </c>
      <c r="V13" s="37">
        <f>T13+U13</f>
        <v>4.05</v>
      </c>
      <c r="W13" s="78">
        <f>IF(AND(ISNUMBER($V$5),ISNUMBER($V$7),ISNUMBER($V$9),ISNUMBER($V$11),ISNUMBER($V$13)),RANK($V13,$V$5:$V$14),"pooleli")</f>
        <v>1</v>
      </c>
    </row>
    <row r="14" spans="1:23" s="15" customFormat="1" ht="30" customHeight="1" x14ac:dyDescent="0.2">
      <c r="A14" s="96"/>
      <c r="B14" s="100"/>
      <c r="C14" s="26">
        <f>IF(ISBLANK(Q$6),"",Q$6)</f>
        <v>26</v>
      </c>
      <c r="D14" s="27" t="s">
        <v>7</v>
      </c>
      <c r="E14" s="28">
        <f>IF(ISBLANK(O$6),"",O$6)</f>
        <v>14</v>
      </c>
      <c r="F14" s="26">
        <f>IF(ISBLANK(Q8),"",Q8)</f>
        <v>19</v>
      </c>
      <c r="G14" s="27" t="s">
        <v>7</v>
      </c>
      <c r="H14" s="28">
        <f>IF(ISBLANK(O8),"",O8)</f>
        <v>23</v>
      </c>
      <c r="I14" s="26">
        <f>IF(ISBLANK(Q10),"",Q10)</f>
        <v>32</v>
      </c>
      <c r="J14" s="27" t="s">
        <v>7</v>
      </c>
      <c r="K14" s="28">
        <f>IF(ISBLANK(O10),"",O10)</f>
        <v>15</v>
      </c>
      <c r="L14" s="26">
        <f>IF(ISBLANK(Q12),"",Q12)</f>
        <v>24</v>
      </c>
      <c r="M14" s="27" t="s">
        <v>7</v>
      </c>
      <c r="N14" s="28">
        <f>IF(ISBLANK(O12),"",O12)</f>
        <v>10</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6"/>
  <sheetViews>
    <sheetView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33</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55</v>
      </c>
      <c r="C5" s="111"/>
      <c r="D5" s="112"/>
      <c r="E5" s="113"/>
      <c r="F5" s="108">
        <f>IF(AND(ISNUMBER(F6),ISNUMBER(H6)),IF(F6=H6,[1]Seadista!B6,IF(F6-H6&gt;0,[1]Seadista!B4,[1]Seadista!B5)),"Mängimata")</f>
        <v>2</v>
      </c>
      <c r="G5" s="109"/>
      <c r="H5" s="110"/>
      <c r="I5" s="108">
        <f>IF(AND(ISNUMBER(I6),ISNUMBER(K6)),IF(I6=K6,[1]Seadista!B6,IF(I6-K6&gt;0,[1]Seadista!B4,[1]Seadista!B5)),"Mängimata")</f>
        <v>0</v>
      </c>
      <c r="J5" s="109"/>
      <c r="K5" s="110"/>
      <c r="L5" s="108">
        <f>IF(AND(ISNUMBER(L6),ISNUMBER(N6)),IF(L6=N6,[1]Seadista!$B$6,IF(L6-N6&gt;0,[1]Seadista!$B$4,[1]Seadista!$B$5)),"Mängimata")</f>
        <v>0</v>
      </c>
      <c r="M5" s="109"/>
      <c r="N5" s="110"/>
      <c r="O5" s="108">
        <f>IF(AND(ISNUMBER(O6),ISNUMBER(Q6)),IF(O6=Q6,[1]Seadista!$B$6,IF(O6-Q6&gt;0,[1]Seadista!$B$4,[1]Seadista!$B$5)),"Mängimata")</f>
        <v>0</v>
      </c>
      <c r="P5" s="109"/>
      <c r="Q5" s="110"/>
      <c r="R5" s="108">
        <f>IF(AND(ISNUMBER(R6),ISNUMBER(T6)),IF(R6=T6,[1]Seadista!$B$6,IF(R6-T6&gt;0,[1]Seadista!$B$4,[1]Seadista!$B$5)),"Mängimata")</f>
        <v>0</v>
      </c>
      <c r="S5" s="109"/>
      <c r="T5" s="110"/>
      <c r="U5" s="117">
        <f>SUMIF($C5:$R5,"&gt;=0")</f>
        <v>2</v>
      </c>
      <c r="V5" s="119">
        <f>IF(AND(ISNUMBER(O6),ISNUMBER(Q6),ISNUMBER(F6),ISNUMBER(H6),ISNUMBER(I6),ISNUMBER(K6),ISNUMBER(L6),ISNUMBER(N6),ISNUMBER(R6),ISNUMBER(T6)),F6-H6+I6-K6+L6-N6+O6-Q6+R6-T6,"pooleli")</f>
        <v>-47</v>
      </c>
      <c r="W5" s="68">
        <f>RANK($U5,$U$5:$U$16,-1)</f>
        <v>1</v>
      </c>
      <c r="X5" s="68">
        <f>RANK($V5,$V$5:$V$16,-1)*0.01</f>
        <v>0.03</v>
      </c>
      <c r="Y5" s="68">
        <f>W5+X5</f>
        <v>1.03</v>
      </c>
      <c r="Z5" s="121">
        <f>IF(AND(ISNUMBER($Y$5),ISNUMBER($Y$7),ISNUMBER($Y$9),ISNUMBER($Y$11),ISNUMBER($Y$13),ISNUMBER($Y$15)),RANK($Y5,$Y$5:$Y$16),"pooleli")</f>
        <v>4</v>
      </c>
    </row>
    <row r="6" spans="1:26" s="57" customFormat="1" ht="30" customHeight="1" x14ac:dyDescent="0.25">
      <c r="A6" s="126"/>
      <c r="B6" s="128"/>
      <c r="C6" s="114"/>
      <c r="D6" s="115"/>
      <c r="E6" s="116"/>
      <c r="F6" s="69">
        <v>33</v>
      </c>
      <c r="G6" s="70" t="s">
        <v>7</v>
      </c>
      <c r="H6" s="71">
        <v>6</v>
      </c>
      <c r="I6" s="69">
        <v>15</v>
      </c>
      <c r="J6" s="70" t="s">
        <v>7</v>
      </c>
      <c r="K6" s="71">
        <v>24</v>
      </c>
      <c r="L6" s="69">
        <v>3</v>
      </c>
      <c r="M6" s="70" t="s">
        <v>7</v>
      </c>
      <c r="N6" s="71">
        <v>40</v>
      </c>
      <c r="O6" s="69">
        <v>8</v>
      </c>
      <c r="P6" s="70" t="s">
        <v>7</v>
      </c>
      <c r="Q6" s="71">
        <v>31</v>
      </c>
      <c r="R6" s="69">
        <v>16</v>
      </c>
      <c r="S6" s="70" t="s">
        <v>7</v>
      </c>
      <c r="T6" s="71">
        <v>21</v>
      </c>
      <c r="U6" s="129"/>
      <c r="V6" s="123"/>
      <c r="W6" s="72"/>
      <c r="X6" s="72"/>
      <c r="Y6" s="72"/>
      <c r="Z6" s="124"/>
    </row>
    <row r="7" spans="1:26" s="57" customFormat="1" ht="30" customHeight="1" x14ac:dyDescent="0.25">
      <c r="A7" s="125">
        <f>TRANSPOSE(F4)</f>
        <v>2</v>
      </c>
      <c r="B7" s="127" t="s">
        <v>62</v>
      </c>
      <c r="C7" s="108">
        <f>IF(AND(ISNUMBER(C8),ISNUMBER(E8)),IF(C8=E8,[1]Seadista!B6,IF(C8-E8&gt;0,[1]Seadista!B4,[1]Seadista!B5)),"Mängimata")</f>
        <v>0</v>
      </c>
      <c r="D7" s="109"/>
      <c r="E7" s="110"/>
      <c r="F7" s="111"/>
      <c r="G7" s="112"/>
      <c r="H7" s="113"/>
      <c r="I7" s="108">
        <f>IF(AND(ISNUMBER(I8),ISNUMBER(K8)),IF(I8=K8,[1]Seadista!B6,IF(I8-K8&gt;0,[1]Seadista!B4,[1]Seadista!B5)),"Mängimata")</f>
        <v>0</v>
      </c>
      <c r="J7" s="109"/>
      <c r="K7" s="110"/>
      <c r="L7" s="108">
        <f>IF(AND(ISNUMBER(L8),ISNUMBER(N8)),IF(L8=N8,[1]Seadista!B6,IF(L8-N8&gt;0,[1]Seadista!B4,[1]Seadista!B5)),"Mängimata")</f>
        <v>0</v>
      </c>
      <c r="M7" s="109"/>
      <c r="N7" s="110"/>
      <c r="O7" s="108">
        <f>IF(AND(ISNUMBER(O8),ISNUMBER(Q8)),IF(O8=Q8,[1]Seadista!$B$6,IF(O8-Q8&gt;0,[1]Seadista!$B$4,[1]Seadista!$B$5)),"Mängimata")</f>
        <v>0</v>
      </c>
      <c r="P7" s="109"/>
      <c r="Q7" s="110"/>
      <c r="R7" s="108">
        <f>IF(AND(ISNUMBER(R8),ISNUMBER(T8)),IF(R8=T8,[1]Seadista!$B$6,IF(R8-T8&gt;0,[1]Seadista!$B$4,[1]Seadista!$B$5)),"Mängimata")</f>
        <v>2</v>
      </c>
      <c r="S7" s="109"/>
      <c r="T7" s="110"/>
      <c r="U7" s="117">
        <f>SUMIF($C7:$R7,"&gt;=0")</f>
        <v>2</v>
      </c>
      <c r="V7" s="119">
        <f>IF(AND(ISNUMBER(C8),ISNUMBER(E8),ISNUMBER(I8),ISNUMBER(K8),ISNUMBER(L8),ISNUMBER(N8),ISNUMBER(O8),ISNUMBER(Q8),ISNUMBER(R8),ISNUMBER(T8)),C8-E8+I8-K8+L8-N8+O8-Q8+R8-T8,"pooleli")</f>
        <v>-107</v>
      </c>
      <c r="W7" s="68">
        <f>RANK($U7,$U$5:$U$16,-1)</f>
        <v>1</v>
      </c>
      <c r="X7" s="68">
        <f>RANK($V7,$V$5:$V$16,-1)*0.01</f>
        <v>0.01</v>
      </c>
      <c r="Y7" s="68">
        <f>W7+X7</f>
        <v>1.01</v>
      </c>
      <c r="Z7" s="121">
        <f>IF(AND(ISNUMBER($Y$5),ISNUMBER($Y$7),ISNUMBER($Y$9),ISNUMBER($Y$11),ISNUMBER($Y$13),ISNUMBER($Y$15)),RANK($Y7,$Y$5:$Y$16),"pooleli")</f>
        <v>6</v>
      </c>
    </row>
    <row r="8" spans="1:26" s="57" customFormat="1" ht="30" customHeight="1" x14ac:dyDescent="0.25">
      <c r="A8" s="126"/>
      <c r="B8" s="128"/>
      <c r="C8" s="69">
        <f>IF(ISBLANK(H6),"",H6)</f>
        <v>6</v>
      </c>
      <c r="D8" s="70" t="s">
        <v>7</v>
      </c>
      <c r="E8" s="71">
        <f>IF(ISBLANK(F6),"",F6)</f>
        <v>33</v>
      </c>
      <c r="F8" s="114"/>
      <c r="G8" s="115"/>
      <c r="H8" s="116"/>
      <c r="I8" s="69">
        <v>8</v>
      </c>
      <c r="J8" s="70" t="s">
        <v>7</v>
      </c>
      <c r="K8" s="71">
        <v>33</v>
      </c>
      <c r="L8" s="69">
        <v>5</v>
      </c>
      <c r="M8" s="70" t="s">
        <v>7</v>
      </c>
      <c r="N8" s="71">
        <v>43</v>
      </c>
      <c r="O8" s="69">
        <v>8</v>
      </c>
      <c r="P8" s="70" t="s">
        <v>7</v>
      </c>
      <c r="Q8" s="71">
        <v>30</v>
      </c>
      <c r="R8" s="69">
        <v>15</v>
      </c>
      <c r="S8" s="70" t="s">
        <v>7</v>
      </c>
      <c r="T8" s="71">
        <v>10</v>
      </c>
      <c r="U8" s="118"/>
      <c r="V8" s="123"/>
      <c r="W8" s="68"/>
      <c r="X8" s="68"/>
      <c r="Y8" s="68"/>
      <c r="Z8" s="124"/>
    </row>
    <row r="9" spans="1:26" s="57" customFormat="1" ht="30" customHeight="1" x14ac:dyDescent="0.25">
      <c r="A9" s="125">
        <f>TRANSPOSE(I4)</f>
        <v>3</v>
      </c>
      <c r="B9" s="127" t="s">
        <v>50</v>
      </c>
      <c r="C9" s="108">
        <f>IF(AND(ISNUMBER(C10),ISNUMBER(E10)),IF(C10=E10,[1]Seadista!B6,IF(C10-E10&gt;0,[1]Seadista!B4,[1]Seadista!B5)),"Mängimata")</f>
        <v>2</v>
      </c>
      <c r="D9" s="109"/>
      <c r="E9" s="110"/>
      <c r="F9" s="108">
        <f>IF(AND(ISNUMBER(F10),ISNUMBER(H10)),IF(F10=H10,[1]Seadista!B6,IF(F10-H10&gt;0,[1]Seadista!B4,[1]Seadista!B5)),"Mängimata")</f>
        <v>2</v>
      </c>
      <c r="G9" s="109"/>
      <c r="H9" s="110"/>
      <c r="I9" s="111"/>
      <c r="J9" s="112"/>
      <c r="K9" s="113"/>
      <c r="L9" s="108">
        <f>IF(AND(ISNUMBER(L10),ISNUMBER(N10)),IF(L10=N10,[1]Seadista!B6,IF(L10-N10&gt;0,[1]Seadista!B4,[1]Seadista!B5)),"Mängimata")</f>
        <v>0</v>
      </c>
      <c r="M9" s="109"/>
      <c r="N9" s="110"/>
      <c r="O9" s="108">
        <f>IF(AND(ISNUMBER(O10),ISNUMBER(Q10)),IF(O10=Q10,[1]Seadista!$B$6,IF(O10-Q10&gt;0,[1]Seadista!$B$4,[1]Seadista!$B$5)),"Mängimata")</f>
        <v>2</v>
      </c>
      <c r="P9" s="109"/>
      <c r="Q9" s="110"/>
      <c r="R9" s="108">
        <f>IF(AND(ISNUMBER(R10),ISNUMBER(T10)),IF(R10=T10,[1]Seadista!$B$6,IF(R10-T10&gt;0,[1]Seadista!$B$4,[1]Seadista!$B$5)),"Mängimata")</f>
        <v>2</v>
      </c>
      <c r="S9" s="109"/>
      <c r="T9" s="110"/>
      <c r="U9" s="129">
        <f>SUMIF($C9:$R9,"&gt;=0")</f>
        <v>8</v>
      </c>
      <c r="V9" s="119">
        <f>IF(AND(ISNUMBER(F10),ISNUMBER(H10),ISNUMBER(C10),ISNUMBER(E10),ISNUMBER(L10),ISNUMBER(N10),ISNUMBER(O10),ISNUMBER(Q10),ISNUMBER(R10),ISNUMBER(T10)),F10-H10+C10-E10+L10-N10+O10-Q10+R10-T10,"pooleli")</f>
        <v>37</v>
      </c>
      <c r="W9" s="68">
        <f>RANK($U9,$U$5:$U$16,-1)</f>
        <v>5</v>
      </c>
      <c r="X9" s="68">
        <f>RANK($V9,$V$5:$V$16,-1)*0.01</f>
        <v>0.04</v>
      </c>
      <c r="Y9" s="68">
        <f>W9+X9</f>
        <v>5.04</v>
      </c>
      <c r="Z9" s="121">
        <f>IF(AND(ISNUMBER($Y$5),ISNUMBER($Y$7),ISNUMBER($Y$9),ISNUMBER($Y$11),ISNUMBER($Y$13),ISNUMBER($Y$15)),RANK($Y9,$Y$5:$Y$16),"pooleli")</f>
        <v>2</v>
      </c>
    </row>
    <row r="10" spans="1:26" s="57" customFormat="1" ht="30" customHeight="1" x14ac:dyDescent="0.25">
      <c r="A10" s="126"/>
      <c r="B10" s="128"/>
      <c r="C10" s="69">
        <f>IF(ISBLANK(K6),"",K6)</f>
        <v>24</v>
      </c>
      <c r="D10" s="70" t="s">
        <v>7</v>
      </c>
      <c r="E10" s="71">
        <f>IF(ISBLANK(I6),"",I6)</f>
        <v>15</v>
      </c>
      <c r="F10" s="69">
        <f>IF(ISBLANK(K8),"",K8)</f>
        <v>33</v>
      </c>
      <c r="G10" s="70" t="s">
        <v>7</v>
      </c>
      <c r="H10" s="71">
        <f>IF(ISBLANK(I8),"",I8)</f>
        <v>8</v>
      </c>
      <c r="I10" s="114"/>
      <c r="J10" s="115"/>
      <c r="K10" s="116"/>
      <c r="L10" s="69">
        <v>14</v>
      </c>
      <c r="M10" s="70" t="s">
        <v>7</v>
      </c>
      <c r="N10" s="71">
        <v>29</v>
      </c>
      <c r="O10" s="69">
        <v>17</v>
      </c>
      <c r="P10" s="70" t="s">
        <v>7</v>
      </c>
      <c r="Q10" s="71">
        <v>16</v>
      </c>
      <c r="R10" s="69">
        <v>19</v>
      </c>
      <c r="S10" s="70" t="s">
        <v>7</v>
      </c>
      <c r="T10" s="71">
        <v>2</v>
      </c>
      <c r="U10" s="129"/>
      <c r="V10" s="123"/>
      <c r="W10" s="68"/>
      <c r="X10" s="68"/>
      <c r="Y10" s="68"/>
      <c r="Z10" s="124"/>
    </row>
    <row r="11" spans="1:26" s="57" customFormat="1" ht="30" customHeight="1" x14ac:dyDescent="0.25">
      <c r="A11" s="125">
        <f>TRANSPOSE(L4)</f>
        <v>4</v>
      </c>
      <c r="B11" s="127" t="s">
        <v>39</v>
      </c>
      <c r="C11" s="108">
        <f>IF(AND(ISNUMBER(C12),ISNUMBER(E12)),IF(C12=E12,[1]Seadista!$B$6,IF(C12-E12&gt;0,[1]Seadista!$B$4,[1]Seadista!$B$5)),"Mängimata")</f>
        <v>2</v>
      </c>
      <c r="D11" s="109"/>
      <c r="E11" s="110"/>
      <c r="F11" s="108">
        <f>IF(AND(ISNUMBER(F12),ISNUMBER(H12)),IF(F12=H12,[1]Seadista!$B$6,IF(F12-H12&gt;0,[1]Seadista!$B$4,[1]Seadista!$B$5)),"Mängimata")</f>
        <v>2</v>
      </c>
      <c r="G11" s="109"/>
      <c r="H11" s="110"/>
      <c r="I11" s="108">
        <f>IF(AND(ISNUMBER(I12),ISNUMBER(K12)),IF(I12=K12,[1]Seadista!$B$6,IF(I12-K12&gt;0,[1]Seadista!$B$4,[1]Seadista!$B$5)),"Mängimata")</f>
        <v>2</v>
      </c>
      <c r="J11" s="109"/>
      <c r="K11" s="110"/>
      <c r="L11" s="111"/>
      <c r="M11" s="112"/>
      <c r="N11" s="113"/>
      <c r="O11" s="108">
        <f>IF(AND(ISNUMBER(O12),ISNUMBER(Q12)),IF(O12=Q12,[1]Seadista!$B$6,IF(O12-Q12&gt;0,[1]Seadista!$B$4,[1]Seadista!$B$5)),"Mängimata")</f>
        <v>2</v>
      </c>
      <c r="P11" s="109"/>
      <c r="Q11" s="110"/>
      <c r="R11" s="108">
        <f>IF(AND(ISNUMBER(R12),ISNUMBER(T12)),IF(R12=T12,[1]Seadista!$B$6,IF(R12-T12&gt;0,[1]Seadista!$B$4,[1]Seadista!$B$5)),"Mängimata")</f>
        <v>2</v>
      </c>
      <c r="S11" s="109"/>
      <c r="T11" s="110"/>
      <c r="U11" s="117">
        <f>SUMIF($C11:$R11,"&gt;=0")</f>
        <v>10</v>
      </c>
      <c r="V11" s="119">
        <f>IF(AND(ISNUMBER(F12),ISNUMBER(H12),ISNUMBER(I12),ISNUMBER(K12),ISNUMBER(C12),ISNUMBER(E12),ISNUMBER(O12),ISNUMBER(Q12),ISNUMBER(R12),ISNUMBER(T12)),F12-H12+I12-K12+C12-E12+O12-Q12+R12-T12,"pooleli")</f>
        <v>132</v>
      </c>
      <c r="W11" s="68">
        <f>RANK($U11,$U$5:$U$16,-1)</f>
        <v>6</v>
      </c>
      <c r="X11" s="68">
        <f>RANK($V11,$V$5:$V$16,-1)*0.01</f>
        <v>0.06</v>
      </c>
      <c r="Y11" s="68">
        <f>W11+X11</f>
        <v>6.06</v>
      </c>
      <c r="Z11" s="121">
        <f>IF(AND(ISNUMBER($Y$5),ISNUMBER($Y$7),ISNUMBER($Y$9),ISNUMBER($Y$11),ISNUMBER($Y$13),ISNUMBER($Y$15)),RANK($Y11,$Y$5:$Y$16),"pooleli")</f>
        <v>1</v>
      </c>
    </row>
    <row r="12" spans="1:26" s="57" customFormat="1" ht="30" customHeight="1" x14ac:dyDescent="0.25">
      <c r="A12" s="126"/>
      <c r="B12" s="128"/>
      <c r="C12" s="69">
        <f>IF(ISBLANK(N6),"",N6)</f>
        <v>40</v>
      </c>
      <c r="D12" s="70" t="s">
        <v>7</v>
      </c>
      <c r="E12" s="71">
        <f>IF(ISBLANK(L6),"",L6)</f>
        <v>3</v>
      </c>
      <c r="F12" s="69">
        <f>IF(ISBLANK(N8),"",N8)</f>
        <v>43</v>
      </c>
      <c r="G12" s="70" t="s">
        <v>7</v>
      </c>
      <c r="H12" s="71">
        <f>IF(ISBLANK(L8),"",L8)</f>
        <v>5</v>
      </c>
      <c r="I12" s="69">
        <f>IF(ISBLANK(N10),"",N10)</f>
        <v>29</v>
      </c>
      <c r="J12" s="70" t="s">
        <v>7</v>
      </c>
      <c r="K12" s="71">
        <f>IF(ISBLANK(L10),"",L10)</f>
        <v>14</v>
      </c>
      <c r="L12" s="114"/>
      <c r="M12" s="115"/>
      <c r="N12" s="116"/>
      <c r="O12" s="69">
        <v>30</v>
      </c>
      <c r="P12" s="70" t="s">
        <v>7</v>
      </c>
      <c r="Q12" s="71">
        <v>21</v>
      </c>
      <c r="R12" s="69">
        <v>36</v>
      </c>
      <c r="S12" s="70" t="s">
        <v>7</v>
      </c>
      <c r="T12" s="71">
        <v>3</v>
      </c>
      <c r="U12" s="118"/>
      <c r="V12" s="123"/>
      <c r="W12" s="68"/>
      <c r="X12" s="68"/>
      <c r="Y12" s="68"/>
      <c r="Z12" s="124"/>
    </row>
    <row r="13" spans="1:26" s="57" customFormat="1" ht="30" customHeight="1" x14ac:dyDescent="0.25">
      <c r="A13" s="125">
        <f>TRANSPOSE(O4)</f>
        <v>5</v>
      </c>
      <c r="B13" s="127" t="s">
        <v>82</v>
      </c>
      <c r="C13" s="108">
        <f>IF(AND(ISNUMBER(C14),ISNUMBER(E14)),IF(C14=E14,[1]Seadista!$B$6,IF(C14-E14&gt;0,[1]Seadista!$B$4,[1]Seadista!$B$5)),"Mängimata")</f>
        <v>2</v>
      </c>
      <c r="D13" s="109"/>
      <c r="E13" s="110"/>
      <c r="F13" s="108">
        <f>IF(AND(ISNUMBER(F14),ISNUMBER(H14)),IF(F14=H14,[1]Seadista!$B$6,IF(F14-H14&gt;0,[1]Seadista!$B$4,[1]Seadista!$B$5)),"Mängimata")</f>
        <v>2</v>
      </c>
      <c r="G13" s="109"/>
      <c r="H13" s="110"/>
      <c r="I13" s="108">
        <f>IF(AND(ISNUMBER(I14),ISNUMBER(K14)),IF(I14=K14,[1]Seadista!$B$6,IF(I14-K14&gt;0,[1]Seadista!$B$4,[1]Seadista!$B$5)),"Mängimata")</f>
        <v>0</v>
      </c>
      <c r="J13" s="109"/>
      <c r="K13" s="110"/>
      <c r="L13" s="108">
        <f>IF(AND(ISNUMBER(L14),ISNUMBER(N14)),IF(L14=N14,[1]Seadista!$B$6,IF(L14-N14&gt;0,[1]Seadista!$B$4,[1]Seadista!$B$5)),"Mängimata")</f>
        <v>0</v>
      </c>
      <c r="M13" s="109"/>
      <c r="N13" s="110"/>
      <c r="O13" s="111"/>
      <c r="P13" s="112"/>
      <c r="Q13" s="113"/>
      <c r="R13" s="108">
        <f>IF(AND(ISNUMBER(R14),ISNUMBER(T14)),IF(R14=T14,[1]Seadista!$B$6,IF(R14-T14&gt;0,[1]Seadista!$B$4,[1]Seadista!$B$5)),"Mängimata")</f>
        <v>2</v>
      </c>
      <c r="S13" s="109"/>
      <c r="T13" s="110"/>
      <c r="U13" s="117">
        <f>SUMIF($C13:$R13,"&gt;=0")</f>
        <v>6</v>
      </c>
      <c r="V13" s="119">
        <f>IF(AND(ISNUMBER(C14),ISNUMBER(E14),ISNUMBER(F14),ISNUMBER(H14),ISNUMBER(I14),ISNUMBER(K14),ISNUMBER(L14),ISNUMBER(N14),ISNUMBER(R14),ISNUMBER(T14)),C14-E14+F14-H14+I14-K14+L14-N14+R14-T14,"pooleli")</f>
        <v>59</v>
      </c>
      <c r="W13" s="68">
        <f>RANK($U13,$U$5:$U$16,-1)</f>
        <v>4</v>
      </c>
      <c r="X13" s="68">
        <f>RANK($V13,$V$5:$V$16,-1)*0.01</f>
        <v>0.05</v>
      </c>
      <c r="Y13" s="68">
        <f>W13+X13</f>
        <v>4.05</v>
      </c>
      <c r="Z13" s="121">
        <f>IF(AND(ISNUMBER($Y$5),ISNUMBER($Y$7),ISNUMBER($Y$9),ISNUMBER($Y$11),ISNUMBER($Y$13),ISNUMBER($Y$15)),RANK($Y13,$Y$5:$Y$16),"pooleli")</f>
        <v>3</v>
      </c>
    </row>
    <row r="14" spans="1:26" s="57" customFormat="1" ht="30" customHeight="1" x14ac:dyDescent="0.25">
      <c r="A14" s="126"/>
      <c r="B14" s="128"/>
      <c r="C14" s="69">
        <f>IF(ISBLANK(Q$6),"",Q$6)</f>
        <v>31</v>
      </c>
      <c r="D14" s="70"/>
      <c r="E14" s="71">
        <f>IF(ISBLANK(O6),"",O6)</f>
        <v>8</v>
      </c>
      <c r="F14" s="69">
        <f>IF(ISBLANK(Q8),"",Q8)</f>
        <v>30</v>
      </c>
      <c r="G14" s="70" t="s">
        <v>7</v>
      </c>
      <c r="H14" s="71">
        <f>IF(ISBLANK(O8),"",O8)</f>
        <v>8</v>
      </c>
      <c r="I14" s="69">
        <f>IF(ISBLANK(Q10),"",Q10)</f>
        <v>16</v>
      </c>
      <c r="J14" s="70" t="s">
        <v>7</v>
      </c>
      <c r="K14" s="71">
        <f>IF(ISBLANK(O10),"",O10)</f>
        <v>17</v>
      </c>
      <c r="L14" s="69">
        <f>IF(ISBLANK(Q12),"",Q12)</f>
        <v>21</v>
      </c>
      <c r="M14" s="70" t="s">
        <v>7</v>
      </c>
      <c r="N14" s="71">
        <f>IF(ISBLANK(O12),"",O12)</f>
        <v>30</v>
      </c>
      <c r="O14" s="114"/>
      <c r="P14" s="115"/>
      <c r="Q14" s="116"/>
      <c r="R14" s="69">
        <v>25</v>
      </c>
      <c r="S14" s="70" t="s">
        <v>7</v>
      </c>
      <c r="T14" s="71">
        <v>1</v>
      </c>
      <c r="U14" s="118"/>
      <c r="V14" s="123"/>
      <c r="W14" s="68"/>
      <c r="X14" s="68"/>
      <c r="Y14" s="68"/>
      <c r="Z14" s="124"/>
    </row>
    <row r="15" spans="1:26" s="58" customFormat="1" ht="30" customHeight="1" thickBot="1" x14ac:dyDescent="0.25">
      <c r="A15" s="125">
        <f>TRANSPOSE(R4)</f>
        <v>6</v>
      </c>
      <c r="B15" s="127" t="s">
        <v>65</v>
      </c>
      <c r="C15" s="108">
        <f>IF(AND(ISNUMBER(C16),ISNUMBER(E16)),IF(C16=E16,[1]Seadista!$B$6,IF(C16-E16&gt;0,[1]Seadista!$B$4,[1]Seadista!$B$5)),"Mängimata")</f>
        <v>2</v>
      </c>
      <c r="D15" s="109"/>
      <c r="E15" s="110"/>
      <c r="F15" s="108">
        <f>IF(AND(ISNUMBER(F16),ISNUMBER(H16)),IF(F16=H16,[1]Seadista!$B$6,IF(F16-H16&gt;0,[1]Seadista!$B$4,[1]Seadista!$B$5)),"Mängimata")</f>
        <v>0</v>
      </c>
      <c r="G15" s="109"/>
      <c r="H15" s="110"/>
      <c r="I15" s="108">
        <f>IF(AND(ISNUMBER(I16),ISNUMBER(K16)),IF(I16=K16,[1]Seadista!$B$6,IF(I16-K16&gt;0,[1]Seadista!$B$4,[1]Seadista!$B$5)),"Mängimata")</f>
        <v>0</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2</v>
      </c>
      <c r="V15" s="119">
        <f>IF(AND(ISNUMBER(C16),ISNUMBER(E16),ISNUMBER(F16),ISNUMBER(H16),ISNUMBER(I16),ISNUMBER(K16),ISNUMBER(L16),ISNUMBER(N16),ISNUMBER(O16),ISNUMBER(Q16)),C16-E16+F16-H16+I16-K16+L16-N16+O16-Q16,"pooleli")</f>
        <v>-74</v>
      </c>
      <c r="W15" s="73">
        <f>RANK($U15,$U$5:$U$16,-1)</f>
        <v>1</v>
      </c>
      <c r="X15" s="73">
        <f>RANK($V15,$V$5:$V$16,-1)*0.01</f>
        <v>0.02</v>
      </c>
      <c r="Y15" s="73">
        <f>W15+X15</f>
        <v>1.02</v>
      </c>
      <c r="Z15" s="121">
        <f>IF(AND(ISNUMBER($Y$5),ISNUMBER($Y$7),ISNUMBER($Y$9),ISNUMBER($Y$11),ISNUMBER($Y$13),ISNUMBER($Y$15)),RANK($Y15,$Y$5:$Y$16),"pooleli")</f>
        <v>5</v>
      </c>
    </row>
    <row r="16" spans="1:26" s="58" customFormat="1" ht="30" customHeight="1" x14ac:dyDescent="0.2">
      <c r="A16" s="126"/>
      <c r="B16" s="128"/>
      <c r="C16" s="69">
        <f>IF(ISBLANK(T$6),"",T$6)</f>
        <v>21</v>
      </c>
      <c r="D16" s="70" t="s">
        <v>7</v>
      </c>
      <c r="E16" s="71">
        <f>IF(ISBLANK(R$6),"",R$6)</f>
        <v>16</v>
      </c>
      <c r="F16" s="69">
        <f>IF(ISBLANK(T8),"",T8)</f>
        <v>10</v>
      </c>
      <c r="G16" s="70" t="s">
        <v>7</v>
      </c>
      <c r="H16" s="71">
        <f>IF(ISBLANK(R8),"",R8)</f>
        <v>15</v>
      </c>
      <c r="I16" s="69">
        <f>IF(ISBLANK(T10),"",T10)</f>
        <v>2</v>
      </c>
      <c r="J16" s="70" t="s">
        <v>7</v>
      </c>
      <c r="K16" s="71">
        <f>IF(ISBLANK(R10),"",R10)</f>
        <v>19</v>
      </c>
      <c r="L16" s="69">
        <f>IF(ISBLANK(T12),"",T12)</f>
        <v>3</v>
      </c>
      <c r="M16" s="70" t="s">
        <v>7</v>
      </c>
      <c r="N16" s="71">
        <f>IF(ISBLANK(R12),"",R12)</f>
        <v>36</v>
      </c>
      <c r="O16" s="69">
        <f>IF(ISBLANK(T14),"",T14)</f>
        <v>1</v>
      </c>
      <c r="P16" s="70" t="s">
        <v>7</v>
      </c>
      <c r="Q16" s="71">
        <f>IF(ISBLANK(R14),"",R14)</f>
        <v>25</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14"/>
  <sheetViews>
    <sheetView zoomScale="70" zoomScaleNormal="70" workbookViewId="0">
      <selection activeCell="O13" sqref="O13:Q14"/>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34</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69</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2</v>
      </c>
      <c r="P5" s="81"/>
      <c r="Q5" s="82"/>
      <c r="R5" s="89">
        <f>SUMIF($C5:$O5,"&gt;=0")</f>
        <v>8</v>
      </c>
      <c r="S5" s="91">
        <f>IF(AND(ISNUMBER(F6),ISNUMBER(H6),ISNUMBER(I6),ISNUMBER(K6),ISNUMBER(L6),ISNUMBER(N6),ISNUMBER(O6),ISNUMBER(Q6)),F6-H6+I6-K6+L6-N6+O6-Q6,"pooleli")</f>
        <v>81</v>
      </c>
      <c r="T5" s="23">
        <f>RANK($R5,$R$5:$R$14,-1)</f>
        <v>5</v>
      </c>
      <c r="U5" s="24">
        <f>RANK($S5,$S$5:$S$14,-1)*0.01</f>
        <v>0.05</v>
      </c>
      <c r="V5" s="25">
        <f>T5+U5</f>
        <v>5.05</v>
      </c>
      <c r="W5" s="78">
        <f>IF(AND(ISNUMBER($V$5),ISNUMBER($V$7),ISNUMBER($V$9),ISNUMBER($V$11),ISNUMBER($V$13)),RANK($V5,$V$5:$V$14),"pooleli")</f>
        <v>1</v>
      </c>
    </row>
    <row r="6" spans="1:23" s="13" customFormat="1" ht="30" customHeight="1" x14ac:dyDescent="0.25">
      <c r="A6" s="96"/>
      <c r="B6" s="100"/>
      <c r="C6" s="86"/>
      <c r="D6" s="87"/>
      <c r="E6" s="88"/>
      <c r="F6" s="26">
        <v>32</v>
      </c>
      <c r="G6" s="27" t="s">
        <v>7</v>
      </c>
      <c r="H6" s="28">
        <v>8</v>
      </c>
      <c r="I6" s="26">
        <v>30</v>
      </c>
      <c r="J6" s="27" t="s">
        <v>7</v>
      </c>
      <c r="K6" s="28">
        <v>8</v>
      </c>
      <c r="L6" s="26">
        <v>41</v>
      </c>
      <c r="M6" s="27" t="s">
        <v>7</v>
      </c>
      <c r="N6" s="28">
        <v>7</v>
      </c>
      <c r="O6" s="26">
        <v>16</v>
      </c>
      <c r="P6" s="27" t="s">
        <v>7</v>
      </c>
      <c r="Q6" s="28">
        <v>15</v>
      </c>
      <c r="R6" s="101"/>
      <c r="S6" s="93"/>
      <c r="T6" s="29"/>
      <c r="U6" s="30"/>
      <c r="V6" s="31"/>
      <c r="W6" s="94"/>
    </row>
    <row r="7" spans="1:23" s="13" customFormat="1" ht="30" customHeight="1" x14ac:dyDescent="0.25">
      <c r="A7" s="95">
        <f>TRANSPOSE(F4)</f>
        <v>2</v>
      </c>
      <c r="B7" s="99" t="s">
        <v>73</v>
      </c>
      <c r="C7" s="80">
        <f>IF(AND(ISNUMBER(C8),ISNUMBER(E8)),IF(C8=E8,Seadista!B6,IF(C8-E8&gt;0,Seadista!B4,Seadista!B5)),"Mängimata")</f>
        <v>0</v>
      </c>
      <c r="D7" s="81"/>
      <c r="E7" s="82"/>
      <c r="F7" s="83"/>
      <c r="G7" s="84"/>
      <c r="H7" s="85"/>
      <c r="I7" s="80">
        <f>IF(AND(ISNUMBER(I8),ISNUMBER(K8)),IF(I8=K8,Seadista!B6,IF(I8-K8&gt;0,Seadista!B4,Seadista!B5)),"Mängimata")</f>
        <v>2</v>
      </c>
      <c r="J7" s="81"/>
      <c r="K7" s="82"/>
      <c r="L7" s="80">
        <f>IF(AND(ISNUMBER(L8),ISNUMBER(N8)),IF(L8=N8,Seadista!B6,IF(L8-N8&gt;0,Seadista!B4,Seadista!B5)),"Mängimata")</f>
        <v>2</v>
      </c>
      <c r="M7" s="81"/>
      <c r="N7" s="82"/>
      <c r="O7" s="80">
        <f>IF(AND(ISNUMBER(O8),ISNUMBER(Q8)),IF(O8=Q8,Seadista!$B$6,IF(O8-Q8&gt;0,Seadista!$B$4,Seadista!$B$5)),"Mängimata")</f>
        <v>0</v>
      </c>
      <c r="P7" s="81"/>
      <c r="Q7" s="82"/>
      <c r="R7" s="89">
        <f>SUMIF($C7:$O7,"&gt;=0")</f>
        <v>4</v>
      </c>
      <c r="S7" s="91">
        <f>IF(AND(ISNUMBER(C8),ISNUMBER(E8),ISNUMBER(I8),ISNUMBER(K8),ISNUMBER(L8),ISNUMBER(N8),ISNUMBER(O8),ISNUMBER(Q8)),C8-E8+I8-K8+L8-N8+O8-Q8,"pooleli")</f>
        <v>-26</v>
      </c>
      <c r="T7" s="23">
        <f>RANK($R7,$R$5:$R$14,-1)</f>
        <v>3</v>
      </c>
      <c r="U7" s="24">
        <f>RANK($S7,$S$5:$S$14,-1)*0.01</f>
        <v>0.03</v>
      </c>
      <c r="V7" s="25">
        <f>T7+U7</f>
        <v>3.03</v>
      </c>
      <c r="W7" s="78">
        <f>IF(AND(ISNUMBER($V$5),ISNUMBER($V$7),ISNUMBER($V$9),ISNUMBER($V$11),ISNUMBER($V$13)),RANK($V7,$V$5:$V$14),"pooleli")</f>
        <v>3</v>
      </c>
    </row>
    <row r="8" spans="1:23" s="13" customFormat="1" ht="30" customHeight="1" x14ac:dyDescent="0.25">
      <c r="A8" s="96"/>
      <c r="B8" s="100"/>
      <c r="C8" s="26">
        <f>IF(ISBLANK(H6),"",H6)</f>
        <v>8</v>
      </c>
      <c r="D8" s="27" t="s">
        <v>7</v>
      </c>
      <c r="E8" s="28">
        <f>IF(ISBLANK(F6),"",F6)</f>
        <v>32</v>
      </c>
      <c r="F8" s="86"/>
      <c r="G8" s="87"/>
      <c r="H8" s="88"/>
      <c r="I8" s="26">
        <v>12</v>
      </c>
      <c r="J8" s="27" t="s">
        <v>7</v>
      </c>
      <c r="K8" s="28">
        <v>9</v>
      </c>
      <c r="L8" s="26">
        <v>19</v>
      </c>
      <c r="M8" s="27" t="s">
        <v>7</v>
      </c>
      <c r="N8" s="28">
        <v>4</v>
      </c>
      <c r="O8" s="26">
        <v>4</v>
      </c>
      <c r="P8" s="27" t="s">
        <v>7</v>
      </c>
      <c r="Q8" s="28">
        <v>24</v>
      </c>
      <c r="R8" s="90"/>
      <c r="S8" s="93"/>
      <c r="T8" s="32"/>
      <c r="U8" s="33"/>
      <c r="V8" s="34"/>
      <c r="W8" s="94"/>
    </row>
    <row r="9" spans="1:23" s="13" customFormat="1" ht="30" customHeight="1" x14ac:dyDescent="0.25">
      <c r="A9" s="95">
        <f>TRANSPOSE(I4)</f>
        <v>3</v>
      </c>
      <c r="B9" s="99" t="s">
        <v>59</v>
      </c>
      <c r="C9" s="80">
        <f>IF(AND(ISNUMBER(C10),ISNUMBER(E10)),IF(C10=E10,Seadista!B6,IF(C10-E10&gt;0,Seadista!B4,Seadista!B5)),"Mängimata")</f>
        <v>0</v>
      </c>
      <c r="D9" s="81"/>
      <c r="E9" s="82"/>
      <c r="F9" s="80">
        <f>IF(AND(ISNUMBER(F10),ISNUMBER(H10)),IF(F10=H10,Seadista!B6,IF(F10-H10&gt;0,Seadista!B4,Seadista!B5)),"Mängimata")</f>
        <v>0</v>
      </c>
      <c r="G9" s="81"/>
      <c r="H9" s="82"/>
      <c r="I9" s="83"/>
      <c r="J9" s="84"/>
      <c r="K9" s="85"/>
      <c r="L9" s="80">
        <f>IF(AND(ISNUMBER(L10),ISNUMBER(N10)),IF(L10=N10,Seadista!B6,IF(L10-N10&gt;0,Seadista!B4,Seadista!B5)),"Mängimata")</f>
        <v>2</v>
      </c>
      <c r="M9" s="81"/>
      <c r="N9" s="82"/>
      <c r="O9" s="80">
        <f>IF(AND(ISNUMBER(O10),ISNUMBER(Q10)),IF(O10=Q10,Seadista!$B$6,IF(O10-Q10&gt;0,Seadista!$B$4,Seadista!$B$5)),"Mängimata")</f>
        <v>0</v>
      </c>
      <c r="P9" s="81"/>
      <c r="Q9" s="82"/>
      <c r="R9" s="101">
        <f>SUMIF($C9:$O9,"&gt;=0")</f>
        <v>2</v>
      </c>
      <c r="S9" s="91">
        <f>IF(AND(ISNUMBER(F10),ISNUMBER(H10),ISNUMBER(C10),ISNUMBER(E10),ISNUMBER(L10),ISNUMBER(N10),ISNUMBER(O10),ISNUMBER(Q10)),F10-H10+C10-E10+L10-N10+O10-Q10,"pooleli")</f>
        <v>-33</v>
      </c>
      <c r="T9" s="35">
        <f>RANK($R9,$R$5:$R$14,-1)</f>
        <v>2</v>
      </c>
      <c r="U9" s="35">
        <f>RANK($S9,$S$5:$S$14,-1)*0.01</f>
        <v>0.02</v>
      </c>
      <c r="V9" s="35">
        <f>T9+U9</f>
        <v>2.02</v>
      </c>
      <c r="W9" s="78">
        <f>IF(AND(ISNUMBER($V$5),ISNUMBER($V$7),ISNUMBER($V$9),ISNUMBER($V$11),ISNUMBER($V$13)),RANK($V9,$V$5:$V$14),"pooleli")</f>
        <v>4</v>
      </c>
    </row>
    <row r="10" spans="1:23" s="13" customFormat="1" ht="30" customHeight="1" x14ac:dyDescent="0.25">
      <c r="A10" s="96"/>
      <c r="B10" s="100"/>
      <c r="C10" s="26">
        <f>IF(ISBLANK(K6),"",K6)</f>
        <v>8</v>
      </c>
      <c r="D10" s="27" t="s">
        <v>7</v>
      </c>
      <c r="E10" s="28">
        <f>IF(ISBLANK(I6),"",I6)</f>
        <v>30</v>
      </c>
      <c r="F10" s="26">
        <f>IF(ISBLANK(K8),"",K8)</f>
        <v>9</v>
      </c>
      <c r="G10" s="27" t="s">
        <v>7</v>
      </c>
      <c r="H10" s="28">
        <f>IF(ISBLANK(I8),"",I8)</f>
        <v>12</v>
      </c>
      <c r="I10" s="86"/>
      <c r="J10" s="87"/>
      <c r="K10" s="88"/>
      <c r="L10" s="26">
        <v>12</v>
      </c>
      <c r="M10" s="27" t="s">
        <v>7</v>
      </c>
      <c r="N10" s="28">
        <v>9</v>
      </c>
      <c r="O10" s="26">
        <v>15</v>
      </c>
      <c r="P10" s="27" t="s">
        <v>7</v>
      </c>
      <c r="Q10" s="28">
        <v>26</v>
      </c>
      <c r="R10" s="101"/>
      <c r="S10" s="93"/>
      <c r="T10" s="35"/>
      <c r="U10" s="35"/>
      <c r="V10" s="35"/>
      <c r="W10" s="94"/>
    </row>
    <row r="11" spans="1:23" s="13" customFormat="1" ht="30" customHeight="1" x14ac:dyDescent="0.25">
      <c r="A11" s="95">
        <f>TRANSPOSE(L4)</f>
        <v>4</v>
      </c>
      <c r="B11" s="99" t="s">
        <v>83</v>
      </c>
      <c r="C11" s="80">
        <f>IF(AND(ISNUMBER(C12),ISNUMBER(E12)),IF(C12=E12,Seadista!$B$6,IF(C12-E12&gt;0,Seadista!$B$4,Seadista!$B$5)),"Mängimata")</f>
        <v>0</v>
      </c>
      <c r="D11" s="81"/>
      <c r="E11" s="82"/>
      <c r="F11" s="80">
        <f>IF(AND(ISNUMBER(F12),ISNUMBER(H12)),IF(F12=H12,Seadista!$B$6,IF(F12-H12&gt;0,Seadista!$B$4,Seadista!$B$5)),"Mängimata")</f>
        <v>0</v>
      </c>
      <c r="G11" s="81"/>
      <c r="H11" s="82"/>
      <c r="I11" s="80">
        <f>IF(AND(ISNUMBER(I12),ISNUMBER(K12)),IF(I12=K12,Seadista!$B$6,IF(I12-K12&gt;0,Seadista!$B$4,Seadista!$B$5)),"Mängimata")</f>
        <v>0</v>
      </c>
      <c r="J11" s="81"/>
      <c r="K11" s="82"/>
      <c r="L11" s="83"/>
      <c r="M11" s="84"/>
      <c r="N11" s="85"/>
      <c r="O11" s="80">
        <f>IF(AND(ISNUMBER(O12),ISNUMBER(Q12)),IF(O12=Q12,Seadista!$B$6,IF(O12-Q12&gt;0,Seadista!$B$4,Seadista!$B$5)),"Mängimata")</f>
        <v>0</v>
      </c>
      <c r="P11" s="81"/>
      <c r="Q11" s="82"/>
      <c r="R11" s="89">
        <f>SUMIF($C11:$O11,"&gt;=0")</f>
        <v>0</v>
      </c>
      <c r="S11" s="91">
        <f>IF(AND(ISNUMBER(F12),ISNUMBER(H12),ISNUMBER(I12),ISNUMBER(K12),ISNUMBER(C12),ISNUMBER(E12),ISNUMBER(O12),ISNUMBER(Q12)),F12-H12+I12-K12+C12-E12+O12-Q12,"pooleli")</f>
        <v>-82</v>
      </c>
      <c r="T11" s="23">
        <f>RANK($R11,$R$5:$R$14,-1)</f>
        <v>1</v>
      </c>
      <c r="U11" s="24">
        <f>RANK($S11,$S$5:$S$14,-1)*0.01</f>
        <v>0.01</v>
      </c>
      <c r="V11" s="25">
        <f>T11+U11</f>
        <v>1.01</v>
      </c>
      <c r="W11" s="78">
        <f>IF(AND(ISNUMBER($V$5),ISNUMBER($V$7),ISNUMBER($V$9),ISNUMBER($V$11),ISNUMBER($V$13)),RANK($V11,$V$5:$V$14),"pooleli")</f>
        <v>5</v>
      </c>
    </row>
    <row r="12" spans="1:23" s="13" customFormat="1" ht="30" customHeight="1" x14ac:dyDescent="0.25">
      <c r="A12" s="96"/>
      <c r="B12" s="100"/>
      <c r="C12" s="26">
        <f>IF(ISBLANK(N6),"",N6)</f>
        <v>7</v>
      </c>
      <c r="D12" s="27" t="s">
        <v>7</v>
      </c>
      <c r="E12" s="28">
        <f>IF(ISBLANK(L6),"",L6)</f>
        <v>41</v>
      </c>
      <c r="F12" s="26">
        <f>IF(ISBLANK(N8),"",N8)</f>
        <v>4</v>
      </c>
      <c r="G12" s="27" t="s">
        <v>7</v>
      </c>
      <c r="H12" s="28">
        <f>IF(ISBLANK(L8),"",L8)</f>
        <v>19</v>
      </c>
      <c r="I12" s="26">
        <f>IF(ISBLANK(N10),"",N10)</f>
        <v>9</v>
      </c>
      <c r="J12" s="27" t="s">
        <v>7</v>
      </c>
      <c r="K12" s="28">
        <f>IF(ISBLANK(L10),"",L10)</f>
        <v>12</v>
      </c>
      <c r="L12" s="86"/>
      <c r="M12" s="87"/>
      <c r="N12" s="88"/>
      <c r="O12" s="26">
        <v>7</v>
      </c>
      <c r="P12" s="27" t="s">
        <v>7</v>
      </c>
      <c r="Q12" s="28">
        <v>37</v>
      </c>
      <c r="R12" s="90"/>
      <c r="S12" s="93"/>
      <c r="T12" s="32"/>
      <c r="U12" s="33"/>
      <c r="V12" s="34"/>
      <c r="W12" s="94"/>
    </row>
    <row r="13" spans="1:23" s="15" customFormat="1" ht="30" customHeight="1" x14ac:dyDescent="0.2">
      <c r="A13" s="95">
        <f>TRANSPOSE(O4)</f>
        <v>5</v>
      </c>
      <c r="B13" s="99" t="s">
        <v>41</v>
      </c>
      <c r="C13" s="80">
        <f>IF(AND(ISNUMBER(C14),ISNUMBER(E14)),IF(C14=E14,Seadista!$B$6,IF(C14-E14&gt;0,Seadista!$B$4,Seadista!$B$5)),"Mängimata")</f>
        <v>0</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2</v>
      </c>
      <c r="M13" s="81"/>
      <c r="N13" s="82"/>
      <c r="O13" s="83"/>
      <c r="P13" s="84"/>
      <c r="Q13" s="85"/>
      <c r="R13" s="89">
        <f>SUMIF($C13:$P13,"&gt;=0")</f>
        <v>6</v>
      </c>
      <c r="S13" s="91">
        <f>IF(AND(ISNUMBER(C14),ISNUMBER(E14),ISNUMBER(F14),ISNUMBER(H14),ISNUMBER(I14),ISNUMBER(K14),ISNUMBER(L14),ISNUMBER(N14)),C14-E14+F14-H14+I14-K14+L14-N14,"pooleli")</f>
        <v>60</v>
      </c>
      <c r="T13" s="36">
        <f>RANK($R13,$R$5:$R$14,-1)</f>
        <v>4</v>
      </c>
      <c r="U13" s="35">
        <f>RANK($S13,$S$5:$S$14,-1)*0.01</f>
        <v>0.04</v>
      </c>
      <c r="V13" s="37">
        <f>T13+U13</f>
        <v>4.04</v>
      </c>
      <c r="W13" s="78">
        <f>IF(AND(ISNUMBER($V$5),ISNUMBER($V$7),ISNUMBER($V$9),ISNUMBER($V$11),ISNUMBER($V$13)),RANK($V13,$V$5:$V$14),"pooleli")</f>
        <v>2</v>
      </c>
    </row>
    <row r="14" spans="1:23" s="15" customFormat="1" ht="30" customHeight="1" x14ac:dyDescent="0.2">
      <c r="A14" s="96"/>
      <c r="B14" s="100"/>
      <c r="C14" s="26">
        <f>IF(ISBLANK(Q$6),"",Q$6)</f>
        <v>15</v>
      </c>
      <c r="D14" s="27" t="s">
        <v>7</v>
      </c>
      <c r="E14" s="28">
        <f>IF(ISBLANK(O$6),"",O$6)</f>
        <v>16</v>
      </c>
      <c r="F14" s="26">
        <f>IF(ISBLANK(Q8),"",Q8)</f>
        <v>24</v>
      </c>
      <c r="G14" s="27" t="s">
        <v>7</v>
      </c>
      <c r="H14" s="28">
        <f>IF(ISBLANK(O8),"",O8)</f>
        <v>4</v>
      </c>
      <c r="I14" s="26">
        <f>IF(ISBLANK(Q10),"",Q10)</f>
        <v>26</v>
      </c>
      <c r="J14" s="27" t="s">
        <v>7</v>
      </c>
      <c r="K14" s="28">
        <f>IF(ISBLANK(O10),"",O10)</f>
        <v>15</v>
      </c>
      <c r="L14" s="26">
        <f>IF(ISBLANK(Q12),"",Q12)</f>
        <v>37</v>
      </c>
      <c r="M14" s="27" t="s">
        <v>7</v>
      </c>
      <c r="N14" s="28">
        <f>IF(ISBLANK(O12),"",O12)</f>
        <v>7</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6"/>
  <sheetViews>
    <sheetView zoomScale="70" zoomScaleNormal="70" workbookViewId="0">
      <selection activeCell="R6" sqref="R6"/>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19</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85</v>
      </c>
      <c r="C5" s="111"/>
      <c r="D5" s="112"/>
      <c r="E5" s="113"/>
      <c r="F5" s="108">
        <f>IF(AND(ISNUMBER(F6),ISNUMBER(H6)),IF(F6=H6,[1]Seadista!B6,IF(F6-H6&gt;0,[1]Seadista!B4,[1]Seadista!B5)),"Mängimata")</f>
        <v>2</v>
      </c>
      <c r="G5" s="109"/>
      <c r="H5" s="110"/>
      <c r="I5" s="108">
        <f>IF(AND(ISNUMBER(I6),ISNUMBER(K6)),IF(I6=K6,[1]Seadista!B6,IF(I6-K6&gt;0,[1]Seadista!B4,[1]Seadista!B5)),"Mängimata")</f>
        <v>2</v>
      </c>
      <c r="J5" s="109"/>
      <c r="K5" s="110"/>
      <c r="L5" s="108">
        <f>IF(AND(ISNUMBER(L6),ISNUMBER(N6)),IF(L6=N6,[1]Seadista!$B$6,IF(L6-N6&gt;0,[1]Seadista!$B$4,[1]Seadista!$B$5)),"Mängimata")</f>
        <v>2</v>
      </c>
      <c r="M5" s="109"/>
      <c r="N5" s="110"/>
      <c r="O5" s="108" t="str">
        <f>IF(AND(ISNUMBER(O6),ISNUMBER(Q6)),IF(O6=Q6,[1]Seadista!$B$6,IF(O6-Q6&gt;0,[1]Seadista!$B$4,[1]Seadista!$B$5)),"Mängimata")</f>
        <v>Mängimata</v>
      </c>
      <c r="P5" s="109"/>
      <c r="Q5" s="110"/>
      <c r="R5" s="108">
        <f>IF(AND(ISNUMBER(R6),ISNUMBER(T6)),IF(R6=T6,[1]Seadista!$B$6,IF(R6-T6&gt;0,[1]Seadista!$B$4,[1]Seadista!$B$5)),"Mängimata")</f>
        <v>2</v>
      </c>
      <c r="S5" s="109"/>
      <c r="T5" s="110"/>
      <c r="U5" s="117">
        <f>SUMIF($C5:$R5,"&gt;=0")</f>
        <v>8</v>
      </c>
      <c r="V5" s="119" t="str">
        <f>IF(AND(ISNUMBER(O6),ISNUMBER(Q6),ISNUMBER(F6),ISNUMBER(H6),ISNUMBER(I6),ISNUMBER(K6),ISNUMBER(L6),ISNUMBER(N6),ISNUMBER(R6),ISNUMBER(T6)),F6-H6+I6-K6+L6-N6+O6-Q6+R6-T6,"pooleli")</f>
        <v>pooleli</v>
      </c>
      <c r="W5" s="68">
        <f>RANK($U5,$U$5:$U$16,-1)</f>
        <v>5</v>
      </c>
      <c r="X5" s="68" t="e">
        <f>RANK($V5,$V$5:$V$16,-1)*0.01</f>
        <v>#VALUE!</v>
      </c>
      <c r="Y5" s="68" t="e">
        <f>W5+X5</f>
        <v>#VALUE!</v>
      </c>
      <c r="Z5" s="121" t="str">
        <f>IF(AND(ISNUMBER($Y$5),ISNUMBER($Y$7),ISNUMBER($Y$9),ISNUMBER($Y$11),ISNUMBER($Y$13),ISNUMBER($Y$15)),RANK($Y5,$Y$5:$Y$16),"pooleli")</f>
        <v>pooleli</v>
      </c>
    </row>
    <row r="6" spans="1:26" s="57" customFormat="1" ht="30" customHeight="1" x14ac:dyDescent="0.25">
      <c r="A6" s="126"/>
      <c r="B6" s="128"/>
      <c r="C6" s="114"/>
      <c r="D6" s="115"/>
      <c r="E6" s="116"/>
      <c r="F6" s="69">
        <v>26</v>
      </c>
      <c r="G6" s="70" t="s">
        <v>7</v>
      </c>
      <c r="H6" s="71">
        <v>8</v>
      </c>
      <c r="I6" s="69">
        <v>18</v>
      </c>
      <c r="J6" s="70" t="s">
        <v>7</v>
      </c>
      <c r="K6" s="71">
        <v>6</v>
      </c>
      <c r="L6" s="69">
        <v>22</v>
      </c>
      <c r="M6" s="70" t="s">
        <v>7</v>
      </c>
      <c r="N6" s="71">
        <v>7</v>
      </c>
      <c r="O6" s="69"/>
      <c r="P6" s="70" t="s">
        <v>7</v>
      </c>
      <c r="Q6" s="71"/>
      <c r="R6" s="69">
        <v>23</v>
      </c>
      <c r="S6" s="70" t="s">
        <v>7</v>
      </c>
      <c r="T6" s="71">
        <v>8</v>
      </c>
      <c r="U6" s="129"/>
      <c r="V6" s="123"/>
      <c r="W6" s="72"/>
      <c r="X6" s="72"/>
      <c r="Y6" s="72"/>
      <c r="Z6" s="124"/>
    </row>
    <row r="7" spans="1:26" s="57" customFormat="1" ht="30" customHeight="1" x14ac:dyDescent="0.25">
      <c r="A7" s="125">
        <f>TRANSPOSE(F4)</f>
        <v>2</v>
      </c>
      <c r="B7" s="127" t="s">
        <v>84</v>
      </c>
      <c r="C7" s="108">
        <f>IF(AND(ISNUMBER(C8),ISNUMBER(E8)),IF(C8=E8,[1]Seadista!B6,IF(C8-E8&gt;0,[1]Seadista!B4,[1]Seadista!B5)),"Mängimata")</f>
        <v>0</v>
      </c>
      <c r="D7" s="109"/>
      <c r="E7" s="110"/>
      <c r="F7" s="111"/>
      <c r="G7" s="112"/>
      <c r="H7" s="113"/>
      <c r="I7" s="108">
        <f>IF(AND(ISNUMBER(I8),ISNUMBER(K8)),IF(I8=K8,[1]Seadista!B6,IF(I8-K8&gt;0,[1]Seadista!B4,[1]Seadista!B5)),"Mängimata")</f>
        <v>2</v>
      </c>
      <c r="J7" s="109"/>
      <c r="K7" s="110"/>
      <c r="L7" s="108">
        <f>IF(AND(ISNUMBER(L8),ISNUMBER(N8)),IF(L8=N8,[1]Seadista!B6,IF(L8-N8&gt;0,[1]Seadista!B4,[1]Seadista!B5)),"Mängimata")</f>
        <v>2</v>
      </c>
      <c r="M7" s="109"/>
      <c r="N7" s="110"/>
      <c r="O7" s="108">
        <f>IF(AND(ISNUMBER(O8),ISNUMBER(Q8)),IF(O8=Q8,[1]Seadista!$B$6,IF(O8-Q8&gt;0,[1]Seadista!$B$4,[1]Seadista!$B$5)),"Mängimata")</f>
        <v>0</v>
      </c>
      <c r="P7" s="109"/>
      <c r="Q7" s="110"/>
      <c r="R7" s="108">
        <f>IF(AND(ISNUMBER(R8),ISNUMBER(T8)),IF(R8=T8,[1]Seadista!$B$6,IF(R8-T8&gt;0,[1]Seadista!$B$4,[1]Seadista!$B$5)),"Mängimata")</f>
        <v>2</v>
      </c>
      <c r="S7" s="109"/>
      <c r="T7" s="110"/>
      <c r="U7" s="117">
        <f>SUMIF($C7:$R7,"&gt;=0")</f>
        <v>6</v>
      </c>
      <c r="V7" s="119">
        <f>IF(AND(ISNUMBER(C8),ISNUMBER(E8),ISNUMBER(I8),ISNUMBER(K8),ISNUMBER(L8),ISNUMBER(N8),ISNUMBER(O8),ISNUMBER(Q8),ISNUMBER(R8),ISNUMBER(T8)),C8-E8+I8-K8+L8-N8+O8-Q8+R8-T8,"pooleli")</f>
        <v>3</v>
      </c>
      <c r="W7" s="68">
        <f>RANK($U7,$U$5:$U$16,-1)</f>
        <v>4</v>
      </c>
      <c r="X7" s="68">
        <f>RANK($V7,$V$5:$V$16,-1)*0.01</f>
        <v>0.02</v>
      </c>
      <c r="Y7" s="68">
        <f>W7+X7</f>
        <v>4.0199999999999996</v>
      </c>
      <c r="Z7" s="121" t="str">
        <f>IF(AND(ISNUMBER($Y$5),ISNUMBER($Y$7),ISNUMBER($Y$9),ISNUMBER($Y$11),ISNUMBER($Y$13),ISNUMBER($Y$15)),RANK($Y7,$Y$5:$Y$16),"pooleli")</f>
        <v>pooleli</v>
      </c>
    </row>
    <row r="8" spans="1:26" s="57" customFormat="1" ht="30" customHeight="1" x14ac:dyDescent="0.25">
      <c r="A8" s="126"/>
      <c r="B8" s="128"/>
      <c r="C8" s="69">
        <f>IF(ISBLANK(H6),"",H6)</f>
        <v>8</v>
      </c>
      <c r="D8" s="70" t="s">
        <v>7</v>
      </c>
      <c r="E8" s="71">
        <f>IF(ISBLANK(F6),"",F6)</f>
        <v>26</v>
      </c>
      <c r="F8" s="114"/>
      <c r="G8" s="115"/>
      <c r="H8" s="116"/>
      <c r="I8" s="69">
        <v>14</v>
      </c>
      <c r="J8" s="70" t="s">
        <v>7</v>
      </c>
      <c r="K8" s="71">
        <v>9</v>
      </c>
      <c r="L8" s="69">
        <v>18</v>
      </c>
      <c r="M8" s="70" t="s">
        <v>7</v>
      </c>
      <c r="N8" s="71">
        <v>11</v>
      </c>
      <c r="O8" s="69">
        <v>11</v>
      </c>
      <c r="P8" s="70" t="s">
        <v>7</v>
      </c>
      <c r="Q8" s="71">
        <v>15</v>
      </c>
      <c r="R8" s="69">
        <v>20</v>
      </c>
      <c r="S8" s="70" t="s">
        <v>7</v>
      </c>
      <c r="T8" s="71">
        <v>7</v>
      </c>
      <c r="U8" s="118"/>
      <c r="V8" s="123"/>
      <c r="W8" s="68"/>
      <c r="X8" s="68"/>
      <c r="Y8" s="68"/>
      <c r="Z8" s="124"/>
    </row>
    <row r="9" spans="1:26" s="57" customFormat="1" ht="30" customHeight="1" x14ac:dyDescent="0.25">
      <c r="A9" s="125">
        <f>TRANSPOSE(I4)</f>
        <v>3</v>
      </c>
      <c r="B9" s="127" t="s">
        <v>50</v>
      </c>
      <c r="C9" s="108">
        <f>IF(AND(ISNUMBER(C10),ISNUMBER(E10)),IF(C10=E10,[1]Seadista!B6,IF(C10-E10&gt;0,[1]Seadista!B4,[1]Seadista!B5)),"Mängimata")</f>
        <v>0</v>
      </c>
      <c r="D9" s="109"/>
      <c r="E9" s="110"/>
      <c r="F9" s="108">
        <f>IF(AND(ISNUMBER(F10),ISNUMBER(H10)),IF(F10=H10,[1]Seadista!B6,IF(F10-H10&gt;0,[1]Seadista!B4,[1]Seadista!B5)),"Mängimata")</f>
        <v>0</v>
      </c>
      <c r="G9" s="109"/>
      <c r="H9" s="110"/>
      <c r="I9" s="111"/>
      <c r="J9" s="112"/>
      <c r="K9" s="113"/>
      <c r="L9" s="108">
        <f>IF(AND(ISNUMBER(L10),ISNUMBER(N10)),IF(L10=N10,[1]Seadista!B6,IF(L10-N10&gt;0,[1]Seadista!B4,[1]Seadista!B5)),"Mängimata")</f>
        <v>1</v>
      </c>
      <c r="M9" s="109"/>
      <c r="N9" s="110"/>
      <c r="O9" s="108">
        <f>IF(AND(ISNUMBER(O10),ISNUMBER(Q10)),IF(O10=Q10,[1]Seadista!$B$6,IF(O10-Q10&gt;0,[1]Seadista!$B$4,[1]Seadista!$B$5)),"Mängimata")</f>
        <v>0</v>
      </c>
      <c r="P9" s="109"/>
      <c r="Q9" s="110"/>
      <c r="R9" s="108">
        <f>IF(AND(ISNUMBER(R10),ISNUMBER(T10)),IF(R10=T10,[1]Seadista!$B$6,IF(R10-T10&gt;0,[1]Seadista!$B$4,[1]Seadista!$B$5)),"Mängimata")</f>
        <v>0</v>
      </c>
      <c r="S9" s="109"/>
      <c r="T9" s="110"/>
      <c r="U9" s="129">
        <f>SUMIF($C9:$R9,"&gt;=0")</f>
        <v>1</v>
      </c>
      <c r="V9" s="119">
        <f>IF(AND(ISNUMBER(F10),ISNUMBER(H10),ISNUMBER(C10),ISNUMBER(E10),ISNUMBER(L10),ISNUMBER(N10),ISNUMBER(O10),ISNUMBER(Q10),ISNUMBER(R10),ISNUMBER(T10)),F10-H10+C10-E10+L10-N10+O10-Q10+R10-T10,"pooleli")</f>
        <v>-21</v>
      </c>
      <c r="W9" s="68">
        <f>RANK($U9,$U$5:$U$16,-1)</f>
        <v>1</v>
      </c>
      <c r="X9" s="68">
        <f>RANK($V9,$V$5:$V$16,-1)*0.01</f>
        <v>0.01</v>
      </c>
      <c r="Y9" s="68">
        <f>W9+X9</f>
        <v>1.01</v>
      </c>
      <c r="Z9" s="121" t="str">
        <f>IF(AND(ISNUMBER($Y$5),ISNUMBER($Y$7),ISNUMBER($Y$9),ISNUMBER($Y$11),ISNUMBER($Y$13),ISNUMBER($Y$15)),RANK($Y9,$Y$5:$Y$16),"pooleli")</f>
        <v>pooleli</v>
      </c>
    </row>
    <row r="10" spans="1:26" s="57" customFormat="1" ht="30" customHeight="1" x14ac:dyDescent="0.25">
      <c r="A10" s="126"/>
      <c r="B10" s="128"/>
      <c r="C10" s="69">
        <f>IF(ISBLANK(K6),"",K6)</f>
        <v>6</v>
      </c>
      <c r="D10" s="70" t="s">
        <v>7</v>
      </c>
      <c r="E10" s="71">
        <f>IF(ISBLANK(I6),"",I6)</f>
        <v>18</v>
      </c>
      <c r="F10" s="69">
        <f>IF(ISBLANK(K8),"",K8)</f>
        <v>9</v>
      </c>
      <c r="G10" s="70" t="s">
        <v>7</v>
      </c>
      <c r="H10" s="71">
        <f>IF(ISBLANK(I8),"",I8)</f>
        <v>14</v>
      </c>
      <c r="I10" s="114"/>
      <c r="J10" s="115"/>
      <c r="K10" s="116"/>
      <c r="L10" s="69">
        <v>11</v>
      </c>
      <c r="M10" s="70" t="s">
        <v>7</v>
      </c>
      <c r="N10" s="71">
        <v>11</v>
      </c>
      <c r="O10" s="69">
        <v>10</v>
      </c>
      <c r="P10" s="70" t="s">
        <v>7</v>
      </c>
      <c r="Q10" s="71">
        <v>13</v>
      </c>
      <c r="R10" s="69">
        <v>12</v>
      </c>
      <c r="S10" s="70" t="s">
        <v>7</v>
      </c>
      <c r="T10" s="71">
        <v>13</v>
      </c>
      <c r="U10" s="129"/>
      <c r="V10" s="123"/>
      <c r="W10" s="68"/>
      <c r="X10" s="68"/>
      <c r="Y10" s="68"/>
      <c r="Z10" s="124"/>
    </row>
    <row r="11" spans="1:26" s="57" customFormat="1" ht="30" customHeight="1" x14ac:dyDescent="0.25">
      <c r="A11" s="125">
        <f>TRANSPOSE(L4)</f>
        <v>4</v>
      </c>
      <c r="B11" s="127" t="s">
        <v>46</v>
      </c>
      <c r="C11" s="108">
        <f>IF(AND(ISNUMBER(C12),ISNUMBER(E12)),IF(C12=E12,[1]Seadista!$B$6,IF(C12-E12&gt;0,[1]Seadista!$B$4,[1]Seadista!$B$5)),"Mängimata")</f>
        <v>0</v>
      </c>
      <c r="D11" s="109"/>
      <c r="E11" s="110"/>
      <c r="F11" s="108">
        <f>IF(AND(ISNUMBER(F12),ISNUMBER(H12)),IF(F12=H12,[1]Seadista!$B$6,IF(F12-H12&gt;0,[1]Seadista!$B$4,[1]Seadista!$B$5)),"Mängimata")</f>
        <v>0</v>
      </c>
      <c r="G11" s="109"/>
      <c r="H11" s="110"/>
      <c r="I11" s="108">
        <f>IF(AND(ISNUMBER(I12),ISNUMBER(K12)),IF(I12=K12,[1]Seadista!$B$6,IF(I12-K12&gt;0,[1]Seadista!$B$4,[1]Seadista!$B$5)),"Mängimata")</f>
        <v>1</v>
      </c>
      <c r="J11" s="109"/>
      <c r="K11" s="110"/>
      <c r="L11" s="111"/>
      <c r="M11" s="112"/>
      <c r="N11" s="113"/>
      <c r="O11" s="108">
        <f>IF(AND(ISNUMBER(O12),ISNUMBER(Q12)),IF(O12=Q12,[1]Seadista!$B$6,IF(O12-Q12&gt;0,[1]Seadista!$B$4,[1]Seadista!$B$5)),"Mängimata")</f>
        <v>0</v>
      </c>
      <c r="P11" s="109"/>
      <c r="Q11" s="110"/>
      <c r="R11" s="108" t="str">
        <f>IF(AND(ISNUMBER(R12),ISNUMBER(T12)),IF(R12=T12,[1]Seadista!$B$6,IF(R12-T12&gt;0,[1]Seadista!$B$4,[1]Seadista!$B$5)),"Mängimata")</f>
        <v>Mängimata</v>
      </c>
      <c r="S11" s="109"/>
      <c r="T11" s="110"/>
      <c r="U11" s="117">
        <f>SUMIF($C11:$R11,"&gt;=0")</f>
        <v>1</v>
      </c>
      <c r="V11" s="119" t="str">
        <f>IF(AND(ISNUMBER(F12),ISNUMBER(H12),ISNUMBER(I12),ISNUMBER(K12),ISNUMBER(C12),ISNUMBER(E12),ISNUMBER(O12),ISNUMBER(Q12),ISNUMBER(R12),ISNUMBER(T12)),F12-H12+I12-K12+C12-E12+O12-Q12+R12-T12,"pooleli")</f>
        <v>pooleli</v>
      </c>
      <c r="W11" s="68">
        <f>RANK($U11,$U$5:$U$16,-1)</f>
        <v>1</v>
      </c>
      <c r="X11" s="68" t="e">
        <f>RANK($V11,$V$5:$V$16,-1)*0.01</f>
        <v>#VALUE!</v>
      </c>
      <c r="Y11" s="68" t="e">
        <f>W11+X11</f>
        <v>#VALUE!</v>
      </c>
      <c r="Z11" s="121" t="str">
        <f>IF(AND(ISNUMBER($Y$5),ISNUMBER($Y$7),ISNUMBER($Y$9),ISNUMBER($Y$11),ISNUMBER($Y$13),ISNUMBER($Y$15)),RANK($Y11,$Y$5:$Y$16),"pooleli")</f>
        <v>pooleli</v>
      </c>
    </row>
    <row r="12" spans="1:26" s="57" customFormat="1" ht="30" customHeight="1" x14ac:dyDescent="0.25">
      <c r="A12" s="126"/>
      <c r="B12" s="128"/>
      <c r="C12" s="69">
        <f>IF(ISBLANK(N6),"",N6)</f>
        <v>7</v>
      </c>
      <c r="D12" s="70" t="s">
        <v>7</v>
      </c>
      <c r="E12" s="71">
        <f>IF(ISBLANK(L6),"",L6)</f>
        <v>22</v>
      </c>
      <c r="F12" s="69">
        <f>IF(ISBLANK(N8),"",N8)</f>
        <v>11</v>
      </c>
      <c r="G12" s="70" t="s">
        <v>7</v>
      </c>
      <c r="H12" s="71">
        <f>IF(ISBLANK(L8),"",L8)</f>
        <v>18</v>
      </c>
      <c r="I12" s="69">
        <f>IF(ISBLANK(N10),"",N10)</f>
        <v>11</v>
      </c>
      <c r="J12" s="70" t="s">
        <v>7</v>
      </c>
      <c r="K12" s="71">
        <f>IF(ISBLANK(L10),"",L10)</f>
        <v>11</v>
      </c>
      <c r="L12" s="114"/>
      <c r="M12" s="115"/>
      <c r="N12" s="116"/>
      <c r="O12" s="69">
        <v>9</v>
      </c>
      <c r="P12" s="70" t="s">
        <v>7</v>
      </c>
      <c r="Q12" s="71">
        <v>18</v>
      </c>
      <c r="R12" s="69"/>
      <c r="S12" s="70" t="s">
        <v>7</v>
      </c>
      <c r="T12" s="71"/>
      <c r="U12" s="118"/>
      <c r="V12" s="123"/>
      <c r="W12" s="68"/>
      <c r="X12" s="68"/>
      <c r="Y12" s="68"/>
      <c r="Z12" s="124"/>
    </row>
    <row r="13" spans="1:26" s="57" customFormat="1" ht="30" customHeight="1" x14ac:dyDescent="0.25">
      <c r="A13" s="125">
        <f>TRANSPOSE(O4)</f>
        <v>5</v>
      </c>
      <c r="B13" s="127" t="s">
        <v>86</v>
      </c>
      <c r="C13" s="108" t="str">
        <f>IF(AND(ISNUMBER(C14),ISNUMBER(E14)),IF(C14=E14,[1]Seadista!$B$6,IF(C14-E14&gt;0,[1]Seadista!$B$4,[1]Seadista!$B$5)),"Mängimata")</f>
        <v>Mängimata</v>
      </c>
      <c r="D13" s="109"/>
      <c r="E13" s="110"/>
      <c r="F13" s="108">
        <f>IF(AND(ISNUMBER(F14),ISNUMBER(H14)),IF(F14=H14,[1]Seadista!$B$6,IF(F14-H14&gt;0,[1]Seadista!$B$4,[1]Seadista!$B$5)),"Mängimata")</f>
        <v>2</v>
      </c>
      <c r="G13" s="109"/>
      <c r="H13" s="110"/>
      <c r="I13" s="108">
        <f>IF(AND(ISNUMBER(I14),ISNUMBER(K14)),IF(I14=K14,[1]Seadista!$B$6,IF(I14-K14&gt;0,[1]Seadista!$B$4,[1]Seadista!$B$5)),"Mängimata")</f>
        <v>2</v>
      </c>
      <c r="J13" s="109"/>
      <c r="K13" s="110"/>
      <c r="L13" s="108">
        <f>IF(AND(ISNUMBER(L14),ISNUMBER(N14)),IF(L14=N14,[1]Seadista!$B$6,IF(L14-N14&gt;0,[1]Seadista!$B$4,[1]Seadista!$B$5)),"Mängimata")</f>
        <v>2</v>
      </c>
      <c r="M13" s="109"/>
      <c r="N13" s="110"/>
      <c r="O13" s="111"/>
      <c r="P13" s="112"/>
      <c r="Q13" s="113"/>
      <c r="R13" s="108">
        <f>IF(AND(ISNUMBER(R14),ISNUMBER(T14)),IF(R14=T14,[1]Seadista!$B$6,IF(R14-T14&gt;0,[1]Seadista!$B$4,[1]Seadista!$B$5)),"Mängimata")</f>
        <v>2</v>
      </c>
      <c r="S13" s="109"/>
      <c r="T13" s="110"/>
      <c r="U13" s="117">
        <f>SUMIF($C13:$R13,"&gt;=0")</f>
        <v>8</v>
      </c>
      <c r="V13" s="119" t="str">
        <f>IF(AND(ISNUMBER(C14),ISNUMBER(E14),ISNUMBER(F14),ISNUMBER(H14),ISNUMBER(I14),ISNUMBER(K14),ISNUMBER(L14),ISNUMBER(N14),ISNUMBER(R14),ISNUMBER(T14)),C14-E14+F14-H14+I14-K14+L14-N14+R14-T14,"pooleli")</f>
        <v>pooleli</v>
      </c>
      <c r="W13" s="68">
        <f>RANK($U13,$U$5:$U$16,-1)</f>
        <v>5</v>
      </c>
      <c r="X13" s="68" t="e">
        <f>RANK($V13,$V$5:$V$16,-1)*0.01</f>
        <v>#VALUE!</v>
      </c>
      <c r="Y13" s="68" t="e">
        <f>W13+X13</f>
        <v>#VALUE!</v>
      </c>
      <c r="Z13" s="121" t="str">
        <f>IF(AND(ISNUMBER($Y$5),ISNUMBER($Y$7),ISNUMBER($Y$9),ISNUMBER($Y$11),ISNUMBER($Y$13),ISNUMBER($Y$15)),RANK($Y13,$Y$5:$Y$16),"pooleli")</f>
        <v>pooleli</v>
      </c>
    </row>
    <row r="14" spans="1:26" s="57" customFormat="1" ht="30" customHeight="1" x14ac:dyDescent="0.25">
      <c r="A14" s="126"/>
      <c r="B14" s="128"/>
      <c r="C14" s="69" t="str">
        <f>IF(ISBLANK(Q$6),"",Q$6)</f>
        <v/>
      </c>
      <c r="D14" s="70"/>
      <c r="E14" s="71" t="str">
        <f>IF(ISBLANK(O6),"",O6)</f>
        <v/>
      </c>
      <c r="F14" s="69">
        <f>IF(ISBLANK(Q8),"",Q8)</f>
        <v>15</v>
      </c>
      <c r="G14" s="70" t="s">
        <v>7</v>
      </c>
      <c r="H14" s="71">
        <f>IF(ISBLANK(O8),"",O8)</f>
        <v>11</v>
      </c>
      <c r="I14" s="69">
        <f>IF(ISBLANK(Q10),"",Q10)</f>
        <v>13</v>
      </c>
      <c r="J14" s="70" t="s">
        <v>7</v>
      </c>
      <c r="K14" s="71">
        <f>IF(ISBLANK(O10),"",O10)</f>
        <v>10</v>
      </c>
      <c r="L14" s="69">
        <f>IF(ISBLANK(Q12),"",Q12)</f>
        <v>18</v>
      </c>
      <c r="M14" s="70" t="s">
        <v>7</v>
      </c>
      <c r="N14" s="71">
        <f>IF(ISBLANK(O12),"",O12)</f>
        <v>9</v>
      </c>
      <c r="O14" s="114"/>
      <c r="P14" s="115"/>
      <c r="Q14" s="116"/>
      <c r="R14" s="69">
        <v>25</v>
      </c>
      <c r="S14" s="70" t="s">
        <v>7</v>
      </c>
      <c r="T14" s="71">
        <v>9</v>
      </c>
      <c r="U14" s="118"/>
      <c r="V14" s="123"/>
      <c r="W14" s="68"/>
      <c r="X14" s="68"/>
      <c r="Y14" s="68"/>
      <c r="Z14" s="124"/>
    </row>
    <row r="15" spans="1:26" s="58" customFormat="1" ht="30" customHeight="1" thickBot="1" x14ac:dyDescent="0.25">
      <c r="A15" s="125">
        <f>TRANSPOSE(R4)</f>
        <v>6</v>
      </c>
      <c r="B15" s="127" t="s">
        <v>78</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2</v>
      </c>
      <c r="J15" s="109"/>
      <c r="K15" s="110"/>
      <c r="L15" s="108" t="str">
        <f>IF(AND(ISNUMBER(L16),ISNUMBER(N16)),IF(L16=N16,[1]Seadista!$B$6,IF(L16-N16&gt;0,[1]Seadista!$B$4,[1]Seadista!$B$5)),"Mängimata")</f>
        <v>Mängimata</v>
      </c>
      <c r="M15" s="109"/>
      <c r="N15" s="110"/>
      <c r="O15" s="108">
        <f>IF(AND(ISNUMBER(O16),ISNUMBER(Q16)),IF(O16=Q16,[1]Seadista!$B$6,IF(O16-Q16&gt;0,[1]Seadista!$B$4,[1]Seadista!$B$5)),"Mängimata")</f>
        <v>0</v>
      </c>
      <c r="P15" s="109"/>
      <c r="Q15" s="110"/>
      <c r="R15" s="111"/>
      <c r="S15" s="112"/>
      <c r="T15" s="113"/>
      <c r="U15" s="117">
        <f>SUMIF($C15:$S15,"&gt;=0")</f>
        <v>2</v>
      </c>
      <c r="V15" s="119" t="str">
        <f>IF(AND(ISNUMBER(C16),ISNUMBER(E16),ISNUMBER(F16),ISNUMBER(H16),ISNUMBER(I16),ISNUMBER(K16),ISNUMBER(L16),ISNUMBER(N16),ISNUMBER(O16),ISNUMBER(Q16)),C16-E16+F16-H16+I16-K16+L16-N16+O16-Q16,"pooleli")</f>
        <v>pooleli</v>
      </c>
      <c r="W15" s="73">
        <f>RANK($U15,$U$5:$U$16,-1)</f>
        <v>3</v>
      </c>
      <c r="X15" s="73" t="e">
        <f>RANK($V15,$V$5:$V$16,-1)*0.01</f>
        <v>#VALUE!</v>
      </c>
      <c r="Y15" s="73" t="e">
        <f>W15+X15</f>
        <v>#VALUE!</v>
      </c>
      <c r="Z15" s="121" t="str">
        <f>IF(AND(ISNUMBER($Y$5),ISNUMBER($Y$7),ISNUMBER($Y$9),ISNUMBER($Y$11),ISNUMBER($Y$13),ISNUMBER($Y$15)),RANK($Y15,$Y$5:$Y$16),"pooleli")</f>
        <v>pooleli</v>
      </c>
    </row>
    <row r="16" spans="1:26" s="58" customFormat="1" ht="30" customHeight="1" x14ac:dyDescent="0.2">
      <c r="A16" s="126"/>
      <c r="B16" s="128"/>
      <c r="C16" s="69">
        <f>IF(ISBLANK(T$6),"",T$6)</f>
        <v>8</v>
      </c>
      <c r="D16" s="70" t="s">
        <v>7</v>
      </c>
      <c r="E16" s="71">
        <f>IF(ISBLANK(R$6),"",R$6)</f>
        <v>23</v>
      </c>
      <c r="F16" s="69">
        <f>IF(ISBLANK(T8),"",T8)</f>
        <v>7</v>
      </c>
      <c r="G16" s="70" t="s">
        <v>7</v>
      </c>
      <c r="H16" s="71">
        <f>IF(ISBLANK(R8),"",R8)</f>
        <v>20</v>
      </c>
      <c r="I16" s="69">
        <f>IF(ISBLANK(T10),"",T10)</f>
        <v>13</v>
      </c>
      <c r="J16" s="70" t="s">
        <v>7</v>
      </c>
      <c r="K16" s="71">
        <f>IF(ISBLANK(R10),"",R10)</f>
        <v>12</v>
      </c>
      <c r="L16" s="69" t="str">
        <f>IF(ISBLANK(T12),"",T12)</f>
        <v/>
      </c>
      <c r="M16" s="70" t="s">
        <v>7</v>
      </c>
      <c r="N16" s="71" t="str">
        <f>IF(ISBLANK(R12),"",R12)</f>
        <v/>
      </c>
      <c r="O16" s="69">
        <f>IF(ISBLANK(T14),"",T14)</f>
        <v>9</v>
      </c>
      <c r="P16" s="70" t="s">
        <v>7</v>
      </c>
      <c r="Q16" s="71">
        <f>IF(ISBLANK(R14),"",R14)</f>
        <v>25</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2" workbookViewId="0">
      <selection activeCell="A22" sqref="A22:XFD75"/>
    </sheetView>
  </sheetViews>
  <sheetFormatPr defaultColWidth="8.7109375" defaultRowHeight="15" x14ac:dyDescent="0.25"/>
  <cols>
    <col min="1" max="1" width="4.28515625" style="168" customWidth="1"/>
    <col min="2" max="2" width="17.7109375" customWidth="1"/>
    <col min="3" max="3" width="4.28515625" style="144" customWidth="1"/>
    <col min="4" max="4" width="4.42578125" style="145" customWidth="1"/>
    <col min="5" max="5" width="4.28515625" style="146" customWidth="1"/>
    <col min="6" max="6" width="17.7109375" customWidth="1"/>
    <col min="7" max="7" width="4.28515625" customWidth="1"/>
    <col min="8" max="8" width="3" style="147" customWidth="1"/>
    <col min="9" max="9" width="4.28515625" style="146" customWidth="1"/>
    <col min="10" max="10" width="17.7109375" customWidth="1"/>
    <col min="11" max="11" width="4.42578125" style="144" customWidth="1"/>
    <col min="12" max="12" width="5.42578125" customWidth="1"/>
  </cols>
  <sheetData>
    <row r="1" spans="1:12" ht="22.5" x14ac:dyDescent="0.25">
      <c r="A1" s="143" t="str">
        <f>TRANSPOSE(Seadista!A9)</f>
        <v>Tallinn Handball Cup 2016</v>
      </c>
    </row>
    <row r="2" spans="1:12" ht="22.5" x14ac:dyDescent="0.25">
      <c r="A2" s="143"/>
    </row>
    <row r="3" spans="1:12" ht="18.75" x14ac:dyDescent="0.3">
      <c r="A3" s="148" t="s">
        <v>138</v>
      </c>
      <c r="G3" s="148"/>
      <c r="H3" s="149"/>
      <c r="I3" s="150"/>
    </row>
    <row r="4" spans="1:12" ht="17.25" thickBot="1" x14ac:dyDescent="0.35">
      <c r="A4"/>
      <c r="B4" s="151"/>
      <c r="C4" s="152"/>
      <c r="D4" s="153"/>
      <c r="E4" s="151"/>
      <c r="F4" s="151"/>
      <c r="G4" s="151"/>
      <c r="H4" s="154"/>
      <c r="I4" s="151"/>
      <c r="J4" s="151"/>
      <c r="K4" s="152"/>
      <c r="L4" s="151"/>
    </row>
    <row r="5" spans="1:12" ht="16.5" customHeight="1" x14ac:dyDescent="0.3">
      <c r="A5" s="155"/>
      <c r="B5" s="156" t="s">
        <v>139</v>
      </c>
      <c r="C5" s="157">
        <v>34</v>
      </c>
      <c r="D5" s="158"/>
      <c r="E5" s="151"/>
      <c r="F5" s="151"/>
      <c r="G5" s="151"/>
      <c r="H5" s="154"/>
      <c r="I5" s="151"/>
      <c r="J5" s="151"/>
      <c r="K5" s="152"/>
      <c r="L5" s="151"/>
    </row>
    <row r="6" spans="1:12" ht="16.5" customHeight="1" thickBot="1" x14ac:dyDescent="0.35">
      <c r="A6" s="159"/>
      <c r="B6" s="160" t="s">
        <v>118</v>
      </c>
      <c r="C6" s="161"/>
      <c r="D6" s="162"/>
      <c r="E6" s="163"/>
      <c r="G6" s="151"/>
      <c r="H6" s="154"/>
      <c r="I6" s="151"/>
      <c r="J6" s="151"/>
      <c r="K6" s="152"/>
      <c r="L6" s="151"/>
    </row>
    <row r="7" spans="1:12" ht="16.5" customHeight="1" thickBot="1" x14ac:dyDescent="0.35">
      <c r="A7" s="164"/>
      <c r="B7" s="165" t="s">
        <v>140</v>
      </c>
      <c r="C7" s="166">
        <v>20</v>
      </c>
      <c r="D7" s="167"/>
      <c r="E7" s="155"/>
      <c r="F7" s="156" t="s">
        <v>123</v>
      </c>
      <c r="G7" s="157"/>
      <c r="H7" s="158"/>
      <c r="I7" s="151"/>
      <c r="J7" s="151"/>
      <c r="K7" s="152"/>
      <c r="L7" s="151"/>
    </row>
    <row r="8" spans="1:12" ht="16.5" customHeight="1" thickBot="1" x14ac:dyDescent="0.35">
      <c r="C8" s="152"/>
      <c r="D8" s="153"/>
      <c r="E8" s="159"/>
      <c r="F8" s="160" t="s">
        <v>119</v>
      </c>
      <c r="G8" s="161"/>
      <c r="H8" s="169"/>
      <c r="I8" s="151"/>
      <c r="K8" s="152"/>
      <c r="L8" s="151"/>
    </row>
    <row r="9" spans="1:12" ht="16.5" customHeight="1" thickBot="1" x14ac:dyDescent="0.35">
      <c r="A9" s="155"/>
      <c r="B9" s="156" t="s">
        <v>141</v>
      </c>
      <c r="C9" s="157">
        <v>19</v>
      </c>
      <c r="D9" s="170"/>
      <c r="E9" s="164"/>
      <c r="F9" s="165" t="s">
        <v>148</v>
      </c>
      <c r="G9" s="166"/>
      <c r="H9" s="158"/>
      <c r="I9" s="151"/>
      <c r="J9" s="151"/>
      <c r="K9" s="152"/>
      <c r="L9" s="151"/>
    </row>
    <row r="10" spans="1:12" ht="16.5" customHeight="1" thickBot="1" x14ac:dyDescent="0.35">
      <c r="A10" s="159"/>
      <c r="B10" s="160" t="s">
        <v>121</v>
      </c>
      <c r="C10" s="161"/>
      <c r="E10" s="163"/>
      <c r="G10" s="151"/>
      <c r="H10" s="171"/>
      <c r="I10" s="151"/>
      <c r="J10" s="151"/>
      <c r="K10" s="152"/>
      <c r="L10" s="151"/>
    </row>
    <row r="11" spans="1:12" ht="16.5" customHeight="1" thickBot="1" x14ac:dyDescent="0.3">
      <c r="A11" s="164"/>
      <c r="B11" s="165" t="s">
        <v>145</v>
      </c>
      <c r="C11" s="166">
        <v>27</v>
      </c>
      <c r="D11" s="158"/>
      <c r="E11" s="151"/>
      <c r="F11" s="151"/>
      <c r="G11" s="151"/>
      <c r="H11" s="154"/>
      <c r="I11" s="155"/>
      <c r="J11" s="156"/>
      <c r="K11" s="157"/>
      <c r="L11" s="151"/>
    </row>
    <row r="12" spans="1:12" ht="15" customHeight="1" thickBot="1" x14ac:dyDescent="0.35">
      <c r="B12" s="151"/>
      <c r="C12" s="152"/>
      <c r="D12" s="153"/>
      <c r="E12" s="151"/>
      <c r="F12" s="151"/>
      <c r="G12" s="151"/>
      <c r="H12" s="154"/>
      <c r="I12" s="159"/>
      <c r="J12" s="160" t="s">
        <v>122</v>
      </c>
      <c r="K12" s="161"/>
      <c r="L12" s="151"/>
    </row>
    <row r="13" spans="1:12" ht="16.5" customHeight="1" thickBot="1" x14ac:dyDescent="0.3">
      <c r="A13" s="155"/>
      <c r="B13" s="156" t="s">
        <v>134</v>
      </c>
      <c r="C13" s="157">
        <v>35</v>
      </c>
      <c r="D13" s="158"/>
      <c r="E13" s="151"/>
      <c r="F13" s="151"/>
      <c r="G13" s="151"/>
      <c r="H13" s="154"/>
      <c r="I13" s="164"/>
      <c r="J13" s="165"/>
      <c r="K13" s="166"/>
      <c r="L13" s="151"/>
    </row>
    <row r="14" spans="1:12" ht="16.5" customHeight="1" thickBot="1" x14ac:dyDescent="0.35">
      <c r="A14" s="159"/>
      <c r="B14" s="160" t="s">
        <v>124</v>
      </c>
      <c r="C14" s="161"/>
      <c r="D14" s="162"/>
      <c r="E14" s="163"/>
      <c r="G14" s="151"/>
      <c r="H14" s="172"/>
      <c r="I14" s="151"/>
      <c r="J14" s="151"/>
      <c r="K14" s="152"/>
      <c r="L14" s="151"/>
    </row>
    <row r="15" spans="1:12" ht="16.5" customHeight="1" thickBot="1" x14ac:dyDescent="0.35">
      <c r="A15" s="164"/>
      <c r="B15" s="165" t="s">
        <v>146</v>
      </c>
      <c r="C15" s="166">
        <v>23</v>
      </c>
      <c r="D15" s="167"/>
      <c r="E15" s="155"/>
      <c r="F15" s="156" t="s">
        <v>120</v>
      </c>
      <c r="G15" s="157"/>
      <c r="H15" s="158"/>
      <c r="I15" s="151"/>
      <c r="J15" s="151"/>
      <c r="K15" s="152"/>
      <c r="L15" s="151"/>
    </row>
    <row r="16" spans="1:12" ht="16.5" customHeight="1" thickBot="1" x14ac:dyDescent="0.35">
      <c r="B16" s="151"/>
      <c r="C16" s="152"/>
      <c r="D16" s="153"/>
      <c r="E16" s="159"/>
      <c r="F16" s="160" t="s">
        <v>125</v>
      </c>
      <c r="G16" s="161"/>
      <c r="H16" s="169"/>
      <c r="I16" s="151"/>
      <c r="K16" s="152"/>
      <c r="L16" s="151"/>
    </row>
    <row r="17" spans="1:12" ht="16.5" customHeight="1" thickBot="1" x14ac:dyDescent="0.3">
      <c r="A17" s="155"/>
      <c r="B17" s="156" t="s">
        <v>142</v>
      </c>
      <c r="C17" s="157">
        <v>18</v>
      </c>
      <c r="D17" s="170"/>
      <c r="E17" s="164"/>
      <c r="F17" s="165" t="s">
        <v>149</v>
      </c>
      <c r="G17" s="166"/>
      <c r="H17" s="158"/>
      <c r="L17" s="151"/>
    </row>
    <row r="18" spans="1:12" ht="16.5" customHeight="1" x14ac:dyDescent="0.25">
      <c r="A18" s="159"/>
      <c r="B18" s="160" t="s">
        <v>126</v>
      </c>
      <c r="C18" s="161"/>
      <c r="E18" s="163"/>
      <c r="G18" s="151"/>
      <c r="H18" s="154"/>
      <c r="I18" s="155"/>
      <c r="J18" s="156"/>
      <c r="K18" s="157"/>
      <c r="L18" s="151"/>
    </row>
    <row r="19" spans="1:12" ht="16.5" customHeight="1" thickBot="1" x14ac:dyDescent="0.3">
      <c r="A19" s="164"/>
      <c r="B19" s="165" t="s">
        <v>143</v>
      </c>
      <c r="C19" s="166">
        <v>28</v>
      </c>
      <c r="D19" s="158"/>
      <c r="E19" s="151"/>
      <c r="F19" s="151"/>
      <c r="G19" s="173"/>
      <c r="H19" s="174"/>
      <c r="I19" s="159"/>
      <c r="J19" s="160" t="s">
        <v>127</v>
      </c>
      <c r="K19" s="161"/>
      <c r="L19" s="151"/>
    </row>
    <row r="20" spans="1:12" ht="16.5" customHeight="1" thickBot="1" x14ac:dyDescent="0.35">
      <c r="B20" s="151"/>
      <c r="C20" s="152"/>
      <c r="D20" s="153"/>
      <c r="E20" s="151"/>
      <c r="F20" s="151"/>
      <c r="G20" s="151"/>
      <c r="H20" s="154"/>
      <c r="I20" s="164"/>
      <c r="J20" s="165"/>
      <c r="K20" s="166"/>
      <c r="L20" s="151"/>
    </row>
    <row r="21" spans="1:12" ht="16.5" customHeight="1" x14ac:dyDescent="0.3">
      <c r="B21" s="151"/>
      <c r="C21" s="152"/>
      <c r="D21" s="153"/>
      <c r="L21" s="151"/>
    </row>
    <row r="22" spans="1:12" ht="16.5" x14ac:dyDescent="0.3">
      <c r="B22" s="151"/>
      <c r="C22" s="152"/>
      <c r="D22" s="153"/>
      <c r="L22" s="151"/>
    </row>
    <row r="23" spans="1:12" ht="16.5" x14ac:dyDescent="0.3">
      <c r="B23" s="151"/>
      <c r="C23" s="152"/>
      <c r="D23" s="153"/>
      <c r="L23" s="151"/>
    </row>
    <row r="24" spans="1:12" ht="16.5" x14ac:dyDescent="0.3">
      <c r="B24" s="151"/>
      <c r="C24" s="152"/>
      <c r="D24" s="153"/>
      <c r="L24" s="151"/>
    </row>
    <row r="25" spans="1:12" ht="16.5" x14ac:dyDescent="0.3">
      <c r="B25" s="151"/>
      <c r="C25" s="152"/>
      <c r="D25" s="153"/>
      <c r="L25" s="151"/>
    </row>
    <row r="26" spans="1:12" ht="16.5" x14ac:dyDescent="0.3">
      <c r="B26" s="151"/>
      <c r="C26" s="152"/>
      <c r="D26" s="153"/>
      <c r="L26" s="152"/>
    </row>
    <row r="27" spans="1:12" ht="16.5" x14ac:dyDescent="0.3">
      <c r="B27" s="151"/>
      <c r="C27" s="152"/>
      <c r="D27" s="153"/>
      <c r="L27" s="152"/>
    </row>
    <row r="28" spans="1:12" ht="16.5" x14ac:dyDescent="0.3">
      <c r="B28" s="151"/>
      <c r="C28" s="152"/>
    </row>
    <row r="29" spans="1:12" ht="16.5" x14ac:dyDescent="0.3">
      <c r="B29" s="151"/>
      <c r="C29" s="152"/>
    </row>
    <row r="30" spans="1:12" ht="16.5" x14ac:dyDescent="0.3">
      <c r="B30" s="151"/>
      <c r="C30" s="152"/>
    </row>
    <row r="31" spans="1:12" ht="16.5" x14ac:dyDescent="0.3">
      <c r="B31" s="151"/>
      <c r="C31" s="152"/>
    </row>
    <row r="32" spans="1:12" s="145" customFormat="1" ht="16.5" x14ac:dyDescent="0.3">
      <c r="A32" s="168"/>
      <c r="B32" s="151"/>
      <c r="C32" s="152"/>
      <c r="E32" s="146"/>
      <c r="F32"/>
      <c r="G32"/>
      <c r="H32" s="147"/>
      <c r="I32" s="146"/>
      <c r="J32"/>
      <c r="K32" s="144"/>
      <c r="L32"/>
    </row>
    <row r="33" spans="1:12" s="145" customFormat="1" ht="16.5" x14ac:dyDescent="0.3">
      <c r="A33" s="168"/>
      <c r="B33" s="151"/>
      <c r="C33" s="152"/>
      <c r="E33" s="146"/>
      <c r="F33"/>
      <c r="G33"/>
      <c r="H33" s="147"/>
      <c r="I33" s="146"/>
      <c r="J33"/>
      <c r="K33" s="144"/>
      <c r="L33"/>
    </row>
    <row r="34" spans="1:12" s="145" customFormat="1" ht="16.5" x14ac:dyDescent="0.3">
      <c r="A34" s="168"/>
      <c r="B34" s="152"/>
      <c r="C34" s="152"/>
      <c r="E34" s="146"/>
      <c r="F34"/>
      <c r="G34"/>
      <c r="H34" s="147"/>
      <c r="I34" s="146"/>
      <c r="J34"/>
      <c r="K34" s="144"/>
      <c r="L34"/>
    </row>
    <row r="35" spans="1:12" s="145" customFormat="1" ht="16.5" x14ac:dyDescent="0.3">
      <c r="A35" s="168"/>
      <c r="B35" s="152"/>
      <c r="C35" s="152"/>
      <c r="E35" s="146"/>
      <c r="F35"/>
      <c r="G35"/>
      <c r="H35" s="147"/>
      <c r="I35" s="146"/>
      <c r="J35"/>
      <c r="K35" s="144"/>
      <c r="L35"/>
    </row>
  </sheetData>
  <pageMargins left="0.63" right="0.34" top="0.53" bottom="0.56000000000000005" header="0.31496062992125984"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C18"/>
  <sheetViews>
    <sheetView zoomScale="60" zoomScaleNormal="60" workbookViewId="0">
      <selection activeCell="U11" sqref="U11:W11"/>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8" width="4.7109375" style="21" customWidth="1"/>
    <col min="19" max="19" width="2.28515625" style="21" customWidth="1"/>
    <col min="20" max="21" width="4.7109375" style="21" customWidth="1"/>
    <col min="22" max="22" width="2" style="21" customWidth="1"/>
    <col min="23" max="23" width="4.7109375" style="21" customWidth="1"/>
    <col min="24" max="25" width="10.7109375" style="15" customWidth="1"/>
    <col min="26" max="28" width="14.42578125" style="17" hidden="1" customWidth="1"/>
    <col min="29" max="29" width="12" style="17" customWidth="1"/>
  </cols>
  <sheetData>
    <row r="1" spans="1:29" s="14" customFormat="1" ht="52.5" customHeight="1" x14ac:dyDescent="0.25">
      <c r="B1" s="52" t="str">
        <f>TRANSPOSE(Seadista!A9)</f>
        <v>Tallinn Handball Cup 2016</v>
      </c>
      <c r="N1" s="13"/>
      <c r="O1" s="13"/>
      <c r="P1" s="13"/>
      <c r="Q1" s="13"/>
    </row>
    <row r="2" spans="1:29" s="15" customFormat="1" ht="37.5" customHeight="1" x14ac:dyDescent="0.2">
      <c r="B2" s="54" t="str">
        <f>TRANSPOSE(Seadista!A12)</f>
        <v>Tallinn, June 11 - 13 2016</v>
      </c>
      <c r="C2" s="16"/>
      <c r="D2" s="16"/>
      <c r="E2" s="16"/>
      <c r="F2" s="16"/>
      <c r="G2" s="16"/>
      <c r="H2" s="16"/>
      <c r="I2" s="16"/>
      <c r="J2" s="16"/>
      <c r="K2" s="16"/>
      <c r="N2" s="17"/>
      <c r="O2" s="17"/>
      <c r="P2" s="17"/>
      <c r="Q2" s="17"/>
    </row>
    <row r="3" spans="1:29" s="18" customFormat="1" ht="30" customHeight="1" x14ac:dyDescent="0.25">
      <c r="A3" s="102" t="s">
        <v>87</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4"/>
    </row>
    <row r="4" spans="1:29"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105">
        <v>6</v>
      </c>
      <c r="S4" s="106"/>
      <c r="T4" s="107"/>
      <c r="U4" s="105">
        <v>7</v>
      </c>
      <c r="V4" s="106"/>
      <c r="W4" s="107"/>
      <c r="X4" s="22" t="s">
        <v>2</v>
      </c>
      <c r="Y4" s="22" t="s">
        <v>3</v>
      </c>
      <c r="Z4" s="47" t="s">
        <v>4</v>
      </c>
      <c r="AA4" s="47" t="s">
        <v>5</v>
      </c>
      <c r="AB4" s="47"/>
      <c r="AC4" s="22" t="s">
        <v>6</v>
      </c>
    </row>
    <row r="5" spans="1:29" s="13" customFormat="1" ht="30" customHeight="1" x14ac:dyDescent="0.25">
      <c r="A5" s="95">
        <f>TRANSPOSE(C4)</f>
        <v>1</v>
      </c>
      <c r="B5" s="97" t="s">
        <v>88</v>
      </c>
      <c r="C5" s="83"/>
      <c r="D5" s="84"/>
      <c r="E5" s="85"/>
      <c r="F5" s="80" t="str">
        <f>IF(AND(ISNUMBER(F6),ISNUMBER(H6)),IF(F6=H6,Seadista!B6,IF(F6-H6&gt;0,Seadista!B4,Seadista!B5)),"Mängimata")</f>
        <v>Mängimata</v>
      </c>
      <c r="G5" s="81"/>
      <c r="H5" s="82"/>
      <c r="I5" s="80" t="str">
        <f>IF(AND(ISNUMBER(I6),ISNUMBER(K6)),IF(I6=K6,Seadista!B6,IF(I6-K6&gt;0,Seadista!B4,Seadista!B5)),"Mängimata")</f>
        <v>Mängimata</v>
      </c>
      <c r="J5" s="81"/>
      <c r="K5" s="82"/>
      <c r="L5" s="80">
        <f>IF(AND(ISNUMBER(L6),ISNUMBER(N6)),IF(L6=N6,Seadista!$B$6,IF(L6-N6&gt;0,Seadista!$B$4,Seadista!$B$5)),"Mängimata")</f>
        <v>1</v>
      </c>
      <c r="M5" s="81"/>
      <c r="N5" s="82"/>
      <c r="O5" s="80">
        <f>IF(AND(ISNUMBER(O6),ISNUMBER(Q6)),IF(O6=Q6,Seadista!$B$6,IF(O6-Q6&gt;0,Seadista!$B$4,Seadista!$B$5)),"Mängimata")</f>
        <v>2</v>
      </c>
      <c r="P5" s="81"/>
      <c r="Q5" s="82"/>
      <c r="R5" s="80">
        <f>IF(AND(ISNUMBER(R6),ISNUMBER(T6)),IF(R6=T6,Seadista!$B$6,IF(R6-T6&gt;0,Seadista!$B$4,Seadista!$B$5)),"Mängimata")</f>
        <v>2</v>
      </c>
      <c r="S5" s="81"/>
      <c r="T5" s="82"/>
      <c r="U5" s="80">
        <f>IF(AND(ISNUMBER(U6),ISNUMBER(W6)),IF(U6=W6,Seadista!$B$6,IF(U6-W6&gt;0,Seadista!$B$4,Seadista!$B$5)),"Mängimata")</f>
        <v>1</v>
      </c>
      <c r="V5" s="81"/>
      <c r="W5" s="82"/>
      <c r="X5" s="89">
        <f>SUMIF($C5:$U5,"&gt;=0")</f>
        <v>6</v>
      </c>
      <c r="Y5" s="91" t="str">
        <f>IF(AND(ISNUMBER(O6),ISNUMBER(Q6),ISNUMBER(F6),ISNUMBER(H6),ISNUMBER(I6),ISNUMBER(K6),ISNUMBER(L6),ISNUMBER(N6),ISNUMBER(U6),ISNUMBER(W6),ISNUMBER(R6),ISNUMBER(T6)),F6-H6+I6-K6+L6-N6+O6-Q6+U6-W6+R6-T6,"pooleli")</f>
        <v>pooleli</v>
      </c>
      <c r="Z5" s="35">
        <f>RANK($X5,$X$5:$X$18,-1)</f>
        <v>5</v>
      </c>
      <c r="AA5" s="35" t="e">
        <f>RANK($Y5,$Y$5:$Y$18,-1)*0.01</f>
        <v>#VALUE!</v>
      </c>
      <c r="AB5" s="35" t="e">
        <f>Z5+AA5</f>
        <v>#VALUE!</v>
      </c>
      <c r="AC5" s="78" t="str">
        <f>IF(AND(ISNUMBER($AB$5),ISNUMBER($AB$7),ISNUMBER($AB$9),ISNUMBER($AB$11),ISNUMBER($AB$13),ISNUMBER($AB$15),ISNUMBER($AB$17)),RANK($AB5,$AB$5:$AB$18),"pooleli")</f>
        <v>pooleli</v>
      </c>
    </row>
    <row r="6" spans="1:29" s="13" customFormat="1" ht="30" customHeight="1" x14ac:dyDescent="0.25">
      <c r="A6" s="96"/>
      <c r="B6" s="98"/>
      <c r="C6" s="86"/>
      <c r="D6" s="87"/>
      <c r="E6" s="88"/>
      <c r="F6" s="26"/>
      <c r="G6" s="27" t="s">
        <v>7</v>
      </c>
      <c r="H6" s="28"/>
      <c r="I6" s="26"/>
      <c r="J6" s="27" t="s">
        <v>7</v>
      </c>
      <c r="K6" s="28"/>
      <c r="L6" s="26">
        <v>14</v>
      </c>
      <c r="M6" s="27" t="s">
        <v>7</v>
      </c>
      <c r="N6" s="28">
        <v>14</v>
      </c>
      <c r="O6" s="26">
        <v>19</v>
      </c>
      <c r="P6" s="27" t="s">
        <v>7</v>
      </c>
      <c r="Q6" s="28">
        <v>12</v>
      </c>
      <c r="R6" s="26">
        <v>19</v>
      </c>
      <c r="S6" s="27" t="s">
        <v>7</v>
      </c>
      <c r="T6" s="28">
        <v>3</v>
      </c>
      <c r="U6" s="26">
        <v>11</v>
      </c>
      <c r="V6" s="27" t="s">
        <v>7</v>
      </c>
      <c r="W6" s="28">
        <v>11</v>
      </c>
      <c r="X6" s="101"/>
      <c r="Y6" s="93"/>
      <c r="Z6" s="44"/>
      <c r="AA6" s="44"/>
      <c r="AB6" s="44"/>
      <c r="AC6" s="94"/>
    </row>
    <row r="7" spans="1:29" s="13" customFormat="1" ht="30" customHeight="1" x14ac:dyDescent="0.25">
      <c r="A7" s="95">
        <f>TRANSPOSE(F4)</f>
        <v>2</v>
      </c>
      <c r="B7" s="99" t="s">
        <v>89</v>
      </c>
      <c r="C7" s="80" t="str">
        <f>IF(AND(ISNUMBER(C8),ISNUMBER(E8)),IF(C8=E8,Seadista!B6,IF(C8-E8&gt;0,Seadista!B4,Seadista!B5)),"Mängimata")</f>
        <v>Mängimata</v>
      </c>
      <c r="D7" s="81"/>
      <c r="E7" s="82"/>
      <c r="F7" s="83"/>
      <c r="G7" s="84"/>
      <c r="H7" s="85"/>
      <c r="I7" s="80" t="str">
        <f>IF(AND(ISNUMBER(I8),ISNUMBER(K8)),IF(I8=K8,Seadista!B6,IF(I8-K8&gt;0,Seadista!B4,Seadista!B5)),"Mängimata")</f>
        <v>Mängimata</v>
      </c>
      <c r="J7" s="81"/>
      <c r="K7" s="82"/>
      <c r="L7" s="80">
        <f>IF(AND(ISNUMBER(L8),ISNUMBER(N8)),IF(L8=N8,Seadista!B6,IF(L8-N8&gt;0,Seadista!B4,Seadista!B5)),"Mängimata")</f>
        <v>0</v>
      </c>
      <c r="M7" s="81"/>
      <c r="N7" s="82"/>
      <c r="O7" s="80">
        <f>IF(AND(ISNUMBER(O8),ISNUMBER(Q8)),IF(O8=Q8,Seadista!$B$6,IF(O8-Q8&gt;0,Seadista!$B$4,Seadista!$B$5)),"Mängimata")</f>
        <v>0</v>
      </c>
      <c r="P7" s="81"/>
      <c r="Q7" s="82"/>
      <c r="R7" s="80">
        <f>IF(AND(ISNUMBER(R8),ISNUMBER(T8)),IF(R8=T8,Seadista!$B$6,IF(R8-T8&gt;0,Seadista!$B$4,Seadista!$B$5)),"Mängimata")</f>
        <v>2</v>
      </c>
      <c r="S7" s="81"/>
      <c r="T7" s="82"/>
      <c r="U7" s="80">
        <f>IF(AND(ISNUMBER(U8),ISNUMBER(W8)),IF(U8=W8,Seadista!$B$6,IF(U8-W8&gt;0,Seadista!$B$4,Seadista!$B$5)),"Mängimata")</f>
        <v>0</v>
      </c>
      <c r="V7" s="81"/>
      <c r="W7" s="82"/>
      <c r="X7" s="89">
        <f>SUMIF($C7:$U7,"&gt;=0")</f>
        <v>2</v>
      </c>
      <c r="Y7" s="91" t="str">
        <f>IF(AND(ISNUMBER(C8),ISNUMBER(E8),ISNUMBER(I8),ISNUMBER(K8),ISNUMBER(L8),ISNUMBER(N8),ISNUMBER(O8),ISNUMBER(Q8),ISNUMBER(U8),ISNUMBER(W8),ISNUMBER(R8),ISNUMBER(T8)),C8-E8+I8-K8+L8-N8+O8-Q8+U8-W8+R8-T8,"pooleli")</f>
        <v>pooleli</v>
      </c>
      <c r="Z7" s="35">
        <f>RANK($X7,$X$5:$X$18,-1)</f>
        <v>2</v>
      </c>
      <c r="AA7" s="35" t="e">
        <f>RANK($Y7,$Y$5:$Y$18,-1)*0.01</f>
        <v>#VALUE!</v>
      </c>
      <c r="AB7" s="35" t="e">
        <f>Z7+AA7</f>
        <v>#VALUE!</v>
      </c>
      <c r="AC7" s="78" t="str">
        <f>IF(AND(ISNUMBER($AB$5),ISNUMBER($AB$7),ISNUMBER($AB$9),ISNUMBER($AB$11),ISNUMBER($AB$13),ISNUMBER($AB$17)),RANK($AB7,$AB$5:$AB$18),"pooleli")</f>
        <v>pooleli</v>
      </c>
    </row>
    <row r="8" spans="1:29" s="13" customFormat="1" ht="30" customHeight="1" x14ac:dyDescent="0.25">
      <c r="A8" s="96"/>
      <c r="B8" s="100"/>
      <c r="C8" s="26" t="str">
        <f>IF(ISBLANK(H6),"",H6)</f>
        <v/>
      </c>
      <c r="D8" s="27" t="s">
        <v>7</v>
      </c>
      <c r="E8" s="28" t="str">
        <f>IF(ISBLANK(F6),"",F6)</f>
        <v/>
      </c>
      <c r="F8" s="86"/>
      <c r="G8" s="87"/>
      <c r="H8" s="88"/>
      <c r="I8" s="26"/>
      <c r="J8" s="27" t="s">
        <v>7</v>
      </c>
      <c r="K8" s="28"/>
      <c r="L8" s="26">
        <v>8</v>
      </c>
      <c r="M8" s="27" t="s">
        <v>7</v>
      </c>
      <c r="N8" s="28">
        <v>13</v>
      </c>
      <c r="O8" s="26">
        <v>9</v>
      </c>
      <c r="P8" s="27" t="s">
        <v>7</v>
      </c>
      <c r="Q8" s="28">
        <v>12</v>
      </c>
      <c r="R8" s="26">
        <v>10</v>
      </c>
      <c r="S8" s="27" t="s">
        <v>7</v>
      </c>
      <c r="T8" s="49">
        <v>5</v>
      </c>
      <c r="U8" s="26">
        <v>15</v>
      </c>
      <c r="V8" s="27" t="s">
        <v>7</v>
      </c>
      <c r="W8" s="28">
        <v>16</v>
      </c>
      <c r="X8" s="90"/>
      <c r="Y8" s="93"/>
      <c r="Z8" s="35"/>
      <c r="AA8" s="35"/>
      <c r="AB8" s="35"/>
      <c r="AC8" s="94"/>
    </row>
    <row r="9" spans="1:29" s="13" customFormat="1" ht="30" customHeight="1" x14ac:dyDescent="0.25">
      <c r="A9" s="95">
        <f>TRANSPOSE(I4)</f>
        <v>3</v>
      </c>
      <c r="B9" s="97" t="s">
        <v>54</v>
      </c>
      <c r="C9" s="80" t="str">
        <f>IF(AND(ISNUMBER(C10),ISNUMBER(E10)),IF(C10=E10,Seadista!B6,IF(C10-E10&gt;0,Seadista!B4,Seadista!B5)),"Mängimata")</f>
        <v>Mängimata</v>
      </c>
      <c r="D9" s="81"/>
      <c r="E9" s="82"/>
      <c r="F9" s="80" t="str">
        <f>IF(AND(ISNUMBER(F10),ISNUMBER(H10)),IF(F10=H10,Seadista!B6,IF(F10-H10&gt;0,Seadista!B4,Seadista!B5)),"Mängimata")</f>
        <v>Mängimata</v>
      </c>
      <c r="G9" s="81"/>
      <c r="H9" s="82"/>
      <c r="I9" s="83"/>
      <c r="J9" s="84"/>
      <c r="K9" s="85"/>
      <c r="L9" s="80">
        <f>IF(AND(ISNUMBER(L10),ISNUMBER(N10)),IF(L10=N10,Seadista!B6,IF(L10-N10&gt;0,Seadista!B4,Seadista!B5)),"Mängimata")</f>
        <v>0</v>
      </c>
      <c r="M9" s="81"/>
      <c r="N9" s="82"/>
      <c r="O9" s="80">
        <f>IF(AND(ISNUMBER(O10),ISNUMBER(Q10)),IF(O10=Q10,Seadista!$B$6,IF(O10-Q10&gt;0,Seadista!$B$4,Seadista!$B$5)),"Mängimata")</f>
        <v>2</v>
      </c>
      <c r="P9" s="81"/>
      <c r="Q9" s="82"/>
      <c r="R9" s="80">
        <f>IF(AND(ISNUMBER(R10),ISNUMBER(T10)),IF(R10=T10,Seadista!$B$6,IF(R10-T10&gt;0,Seadista!$B$4,Seadista!$B$5)),"Mängimata")</f>
        <v>2</v>
      </c>
      <c r="S9" s="81"/>
      <c r="T9" s="82"/>
      <c r="U9" s="80">
        <f>IF(AND(ISNUMBER(U10),ISNUMBER(W10)),IF(U10=W10,Seadista!$B$6,IF(U10-W10&gt;0,Seadista!$B$4,Seadista!$B$5)),"Mängimata")</f>
        <v>0</v>
      </c>
      <c r="V9" s="81"/>
      <c r="W9" s="82"/>
      <c r="X9" s="101">
        <f>SUMIF($C9:$U9,"&gt;=0")</f>
        <v>4</v>
      </c>
      <c r="Y9" s="91" t="str">
        <f>IF(AND(ISNUMBER(F10),ISNUMBER(H10),ISNUMBER(C10),ISNUMBER(E10),ISNUMBER(L10),ISNUMBER(N10),ISNUMBER(O10),ISNUMBER(Q10),ISNUMBER(U10),ISNUMBER(W10),ISNUMBER(R10),ISNUMBER(T10)),F10-H10+C10-E10+L10-N10+O10-Q10+U10-W10+R10-T10,"pooleli")</f>
        <v>pooleli</v>
      </c>
      <c r="Z9" s="35">
        <f>RANK($X9,$X$5:$X$18,-1)</f>
        <v>4</v>
      </c>
      <c r="AA9" s="35" t="e">
        <f>RANK($Y9,$Y$5:$Y$18,-1)*0.01</f>
        <v>#VALUE!</v>
      </c>
      <c r="AB9" s="35" t="e">
        <f>Z9+AA9</f>
        <v>#VALUE!</v>
      </c>
      <c r="AC9" s="78" t="str">
        <f>IF(AND(ISNUMBER($AB$5),ISNUMBER($AB$7),ISNUMBER($AB$9),ISNUMBER($AB$11),ISNUMBER($AB$13),ISNUMBER($AB$17)),RANK($AB9,$AB$5:$AB$18),"pooleli")</f>
        <v>pooleli</v>
      </c>
    </row>
    <row r="10" spans="1:29" s="13" customFormat="1" ht="30" customHeight="1" x14ac:dyDescent="0.25">
      <c r="A10" s="96"/>
      <c r="B10" s="98"/>
      <c r="C10" s="26" t="str">
        <f>IF(ISBLANK(K6),"",K6)</f>
        <v/>
      </c>
      <c r="D10" s="27" t="s">
        <v>7</v>
      </c>
      <c r="E10" s="28" t="str">
        <f>IF(ISBLANK(I6),"",I6)</f>
        <v/>
      </c>
      <c r="F10" s="26" t="str">
        <f>IF(ISBLANK(K8),"",K8)</f>
        <v/>
      </c>
      <c r="G10" s="27" t="s">
        <v>7</v>
      </c>
      <c r="H10" s="28" t="str">
        <f>IF(ISBLANK(I8),"",I8)</f>
        <v/>
      </c>
      <c r="I10" s="86"/>
      <c r="J10" s="87"/>
      <c r="K10" s="88"/>
      <c r="L10" s="26">
        <v>12</v>
      </c>
      <c r="M10" s="27" t="s">
        <v>7</v>
      </c>
      <c r="N10" s="28">
        <v>18</v>
      </c>
      <c r="O10" s="26">
        <v>17</v>
      </c>
      <c r="P10" s="27" t="s">
        <v>7</v>
      </c>
      <c r="Q10" s="28">
        <v>8</v>
      </c>
      <c r="R10" s="26">
        <v>15</v>
      </c>
      <c r="S10" s="27" t="s">
        <v>7</v>
      </c>
      <c r="T10" s="49">
        <v>6</v>
      </c>
      <c r="U10" s="26">
        <v>17</v>
      </c>
      <c r="V10" s="27" t="s">
        <v>7</v>
      </c>
      <c r="W10" s="28">
        <v>19</v>
      </c>
      <c r="X10" s="101"/>
      <c r="Y10" s="93"/>
      <c r="Z10" s="35"/>
      <c r="AA10" s="35"/>
      <c r="AB10" s="35"/>
      <c r="AC10" s="94"/>
    </row>
    <row r="11" spans="1:29" s="13" customFormat="1" ht="30" customHeight="1" x14ac:dyDescent="0.25">
      <c r="A11" s="95">
        <f>TRANSPOSE(L4)</f>
        <v>4</v>
      </c>
      <c r="B11" s="99" t="s">
        <v>90</v>
      </c>
      <c r="C11" s="80">
        <f>IF(AND(ISNUMBER(C12),ISNUMBER(E12)),IF(C12=E12,Seadista!$B$6,IF(C12-E12&gt;0,Seadista!$B$4,Seadista!$B$5)),"Mängimata")</f>
        <v>1</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2</v>
      </c>
      <c r="P11" s="81"/>
      <c r="Q11" s="82"/>
      <c r="R11" s="80" t="str">
        <f>IF(AND(ISNUMBER(R12),ISNUMBER(T12)),IF(R12=T12,Seadista!$B$6,IF(R12-T12&gt;0,Seadista!$B$4,Seadista!$B$5)),"Mängimata")</f>
        <v>Mängimata</v>
      </c>
      <c r="S11" s="81"/>
      <c r="T11" s="82"/>
      <c r="U11" s="80" t="str">
        <f>IF(AND(ISNUMBER(U12),ISNUMBER(W12)),IF(U12=W12,Seadista!$B$6,IF(U12-W12&gt;0,Seadista!$B$4,Seadista!$B$5)),"Mängimata")</f>
        <v>Mängimata</v>
      </c>
      <c r="V11" s="81"/>
      <c r="W11" s="82"/>
      <c r="X11" s="89">
        <f>SUMIF($C11:$U11,"&gt;=0")</f>
        <v>7</v>
      </c>
      <c r="Y11" s="91" t="str">
        <f>IF(AND(ISNUMBER(F12),ISNUMBER(H12),ISNUMBER(I12),ISNUMBER(K12),ISNUMBER(C12),ISNUMBER(E12),ISNUMBER(O12),ISNUMBER(Q12),ISNUMBER(U12),ISNUMBER(W12),ISNUMBER(R12),ISNUMBER(T12)),F12-H12+I12-K12+C12-E12+O12-Q12+U12-W12+R12-T12,"pooleli")</f>
        <v>pooleli</v>
      </c>
      <c r="Z11" s="35">
        <f>RANK($X11,$X$5:$X$18,-1)</f>
        <v>6</v>
      </c>
      <c r="AA11" s="35" t="e">
        <f>RANK($Y11,$Y$5:$Y$18,-1)*0.01</f>
        <v>#VALUE!</v>
      </c>
      <c r="AB11" s="35" t="e">
        <f>Z11+AA11</f>
        <v>#VALUE!</v>
      </c>
      <c r="AC11" s="78" t="str">
        <f>IF(AND(ISNUMBER($AB$5),ISNUMBER($AB$7),ISNUMBER($AB$9),ISNUMBER($AB$11),ISNUMBER($AB$13),ISNUMBER($AB$17)),RANK($AB11,$AB$5:$AB$18),"pooleli")</f>
        <v>pooleli</v>
      </c>
    </row>
    <row r="12" spans="1:29" s="13" customFormat="1" ht="30" customHeight="1" x14ac:dyDescent="0.25">
      <c r="A12" s="96"/>
      <c r="B12" s="100"/>
      <c r="C12" s="26">
        <f>IF(ISBLANK(N6),"",N6)</f>
        <v>14</v>
      </c>
      <c r="D12" s="27" t="s">
        <v>7</v>
      </c>
      <c r="E12" s="28">
        <f>IF(ISBLANK(L6),"",L6)</f>
        <v>14</v>
      </c>
      <c r="F12" s="26">
        <f>IF(ISBLANK(N8),"",N8)</f>
        <v>13</v>
      </c>
      <c r="G12" s="27" t="s">
        <v>7</v>
      </c>
      <c r="H12" s="28">
        <f>IF(ISBLANK(L8),"",L8)</f>
        <v>8</v>
      </c>
      <c r="I12" s="26">
        <f>IF(ISBLANK(N10),"",N10)</f>
        <v>18</v>
      </c>
      <c r="J12" s="27" t="s">
        <v>7</v>
      </c>
      <c r="K12" s="28">
        <f>IF(ISBLANK(L10),"",L10)</f>
        <v>12</v>
      </c>
      <c r="L12" s="86"/>
      <c r="M12" s="87"/>
      <c r="N12" s="88"/>
      <c r="O12" s="26">
        <v>19</v>
      </c>
      <c r="P12" s="27" t="s">
        <v>7</v>
      </c>
      <c r="Q12" s="28">
        <v>10</v>
      </c>
      <c r="R12" s="51"/>
      <c r="S12" s="27" t="s">
        <v>7</v>
      </c>
      <c r="T12" s="49"/>
      <c r="U12" s="26"/>
      <c r="V12" s="27" t="s">
        <v>7</v>
      </c>
      <c r="W12" s="28"/>
      <c r="X12" s="90"/>
      <c r="Y12" s="93"/>
      <c r="Z12" s="35"/>
      <c r="AA12" s="35"/>
      <c r="AB12" s="35"/>
      <c r="AC12" s="94"/>
    </row>
    <row r="13" spans="1:29" s="13" customFormat="1" ht="30" customHeight="1" x14ac:dyDescent="0.25">
      <c r="A13" s="95">
        <f>TRANSPOSE(O4)</f>
        <v>5</v>
      </c>
      <c r="B13" s="99" t="s">
        <v>91</v>
      </c>
      <c r="C13" s="80">
        <f>IF(AND(ISNUMBER(C14),ISNUMBER(E14)),IF(C14=E14,Seadista!$B$6,IF(C14-E14&gt;0,Seadista!$B$4,Seadista!$B$5)),"Mängimata")</f>
        <v>0</v>
      </c>
      <c r="D13" s="81"/>
      <c r="E13" s="82"/>
      <c r="F13" s="80">
        <f>IF(AND(ISNUMBER(F14),ISNUMBER(H14)),IF(F14=H14,Seadista!$B$6,IF(F14-H14&gt;0,Seadista!$B$4,Seadista!$B$5)),"Mängimata")</f>
        <v>2</v>
      </c>
      <c r="G13" s="81"/>
      <c r="H13" s="82"/>
      <c r="I13" s="80">
        <f>IF(AND(ISNUMBER(I14),ISNUMBER(K14)),IF(I14=K14,Seadista!$B$6,IF(I14-K14&gt;0,Seadista!$B$4,Seadista!$B$5)),"Mängimata")</f>
        <v>0</v>
      </c>
      <c r="J13" s="81"/>
      <c r="K13" s="82"/>
      <c r="L13" s="80">
        <f>IF(AND(ISNUMBER(L14),ISNUMBER(N14)),IF(L14=N14,Seadista!$B$6,IF(L14-N14&gt;0,Seadista!$B$4,Seadista!$B$5)),"Mängimata")</f>
        <v>0</v>
      </c>
      <c r="M13" s="81"/>
      <c r="N13" s="82"/>
      <c r="O13" s="83"/>
      <c r="P13" s="84"/>
      <c r="Q13" s="85"/>
      <c r="R13" s="80" t="str">
        <f>IF(AND(ISNUMBER(R14),ISNUMBER(T14)),IF(R14=T14,Seadista!$B$6,IF(R14-T14&gt;0,Seadista!$B$4,Seadista!$B$5)),"Mängimata")</f>
        <v>Mängimata</v>
      </c>
      <c r="S13" s="81"/>
      <c r="T13" s="82"/>
      <c r="U13" s="80" t="str">
        <f>IF(AND(ISNUMBER(U14),ISNUMBER(W14)),IF(U14=W14,Seadista!$B$6,IF(U14-W14&gt;0,Seadista!$B$4,Seadista!$B$5)),"Mängimata")</f>
        <v>Mängimata</v>
      </c>
      <c r="V13" s="81"/>
      <c r="W13" s="82"/>
      <c r="X13" s="89">
        <f>SUMIF($C13:$U13,"&gt;=0")</f>
        <v>2</v>
      </c>
      <c r="Y13" s="91" t="str">
        <f>IF(AND(ISNUMBER(C14),ISNUMBER(E14),ISNUMBER(F14),ISNUMBER(H14),ISNUMBER(I14),ISNUMBER(K14),ISNUMBER(L14),ISNUMBER(N14),ISNUMBER(U14),ISNUMBER(W14),ISNUMBER(R14),ISNUMBER(T14)),C14-E14+F14-H14+I14-K14+L14-N14+U14-W14+R14-T14,"pooleli")</f>
        <v>pooleli</v>
      </c>
      <c r="Z13" s="35">
        <f>RANK($X13,$X$5:$X$18,-1)</f>
        <v>2</v>
      </c>
      <c r="AA13" s="35" t="e">
        <f>RANK($Y13,$Y$5:$Y$18,-1)*0.01</f>
        <v>#VALUE!</v>
      </c>
      <c r="AB13" s="35" t="e">
        <f>Z13+AA13</f>
        <v>#VALUE!</v>
      </c>
      <c r="AC13" s="78" t="str">
        <f>IF(AND(ISNUMBER($AB$5),ISNUMBER($AB$7),ISNUMBER($AB$9),ISNUMBER($AB$11),ISNUMBER($AB$13),ISNUMBER($AB$17)),RANK($AB13,$AB$5:$AB$18),"pooleli")</f>
        <v>pooleli</v>
      </c>
    </row>
    <row r="14" spans="1:29" s="13" customFormat="1" ht="30" customHeight="1" x14ac:dyDescent="0.25">
      <c r="A14" s="96"/>
      <c r="B14" s="100"/>
      <c r="C14" s="26">
        <f>IF(ISBLANK(Q$6),"",Q$6)</f>
        <v>12</v>
      </c>
      <c r="D14" s="27"/>
      <c r="E14" s="28">
        <f>IF(ISBLANK(O6),"",O6)</f>
        <v>19</v>
      </c>
      <c r="F14" s="26">
        <f>IF(ISBLANK(Q8),"",Q8)</f>
        <v>12</v>
      </c>
      <c r="G14" s="27" t="s">
        <v>7</v>
      </c>
      <c r="H14" s="28">
        <f>IF(ISBLANK(O8),"",O8)</f>
        <v>9</v>
      </c>
      <c r="I14" s="26">
        <f>IF(ISBLANK(Q10),"",Q10)</f>
        <v>8</v>
      </c>
      <c r="J14" s="27" t="s">
        <v>7</v>
      </c>
      <c r="K14" s="28">
        <f>IF(ISBLANK(O10),"",O10)</f>
        <v>17</v>
      </c>
      <c r="L14" s="26">
        <f>IF(ISBLANK(Q12),"",Q12)</f>
        <v>10</v>
      </c>
      <c r="M14" s="27" t="s">
        <v>7</v>
      </c>
      <c r="N14" s="28">
        <f>IF(ISBLANK(O12),"",O12)</f>
        <v>19</v>
      </c>
      <c r="O14" s="86"/>
      <c r="P14" s="87"/>
      <c r="Q14" s="88"/>
      <c r="R14" s="51"/>
      <c r="S14" s="27" t="s">
        <v>7</v>
      </c>
      <c r="T14" s="49"/>
      <c r="U14" s="26"/>
      <c r="V14" s="27"/>
      <c r="W14" s="28"/>
      <c r="X14" s="90"/>
      <c r="Y14" s="93"/>
      <c r="Z14" s="35"/>
      <c r="AA14" s="35"/>
      <c r="AB14" s="35"/>
      <c r="AC14" s="94"/>
    </row>
    <row r="15" spans="1:29" s="13" customFormat="1" ht="30" customHeight="1" x14ac:dyDescent="0.25">
      <c r="A15" s="95">
        <f>TRANSPOSE(R4)</f>
        <v>6</v>
      </c>
      <c r="B15" s="97" t="s">
        <v>92</v>
      </c>
      <c r="C15" s="80">
        <f>IF(AND(ISNUMBER(C16),ISNUMBER(E16)),IF(C16=E16,Seadista!$B$6,IF(C16-E16&gt;0,Seadista!$B$4,Seadista!$B$5)),"Mängimata")</f>
        <v>0</v>
      </c>
      <c r="D15" s="81"/>
      <c r="E15" s="82"/>
      <c r="F15" s="80">
        <f>IF(AND(ISNUMBER(F16),ISNUMBER(H16)),IF(F16=H16,Seadista!$B$6,IF(F16-H16&gt;0,Seadista!$B$4,Seadista!$B$5)),"Mängimata")</f>
        <v>0</v>
      </c>
      <c r="G15" s="81"/>
      <c r="H15" s="82"/>
      <c r="I15" s="80">
        <f>IF(AND(ISNUMBER(I16),ISNUMBER(K16)),IF(I16=K16,Seadista!$B$6,IF(I16-K16&gt;0,Seadista!$B$4,Seadista!$B$5)),"Mängimata")</f>
        <v>0</v>
      </c>
      <c r="J15" s="81"/>
      <c r="K15" s="82"/>
      <c r="L15" s="80" t="str">
        <f>IF(AND(ISNUMBER(L16),ISNUMBER(N16)),IF(L16=N16,Seadista!$B$6,IF(L16-N16&gt;0,Seadista!$B$4,Seadista!$B$5)),"Mängimata")</f>
        <v>Mängimata</v>
      </c>
      <c r="M15" s="81"/>
      <c r="N15" s="82"/>
      <c r="O15" s="80" t="str">
        <f>IF(AND(ISNUMBER(O16),ISNUMBER(Q16)),IF(O16=Q16,Seadista!$B$6,IF(O16-Q16&gt;0,Seadista!$B$4,Seadista!$B$5)),"Mängimata")</f>
        <v>Mängimata</v>
      </c>
      <c r="P15" s="81"/>
      <c r="Q15" s="82"/>
      <c r="R15" s="50"/>
      <c r="S15" s="50"/>
      <c r="T15" s="50"/>
      <c r="U15" s="80">
        <f>IF(AND(ISNUMBER(U16),ISNUMBER(W16)),IF(U16=W16,Seadista!$B$6,IF(U16-W16&gt;0,Seadista!$B$4,Seadista!$B$5)),"Mängimata")</f>
        <v>0</v>
      </c>
      <c r="V15" s="81"/>
      <c r="W15" s="82"/>
      <c r="X15" s="89">
        <f>SUMIF($C15:$U15,"&gt;=0")</f>
        <v>0</v>
      </c>
      <c r="Y15" s="91" t="str">
        <f>IF(AND(ISNUMBER(C16),ISNUMBER(E16),ISNUMBER(F16),ISNUMBER(H16),ISNUMBER(I16),ISNUMBER(K16),ISNUMBER(L16),ISNUMBER(N16),ISNUMBER(U16),ISNUMBER(W16),ISNUMBER(O16),ISNUMBER(Q16)),C16-E16+F16-H16+I16-K16+L16-N16+U16-W16+O16-Q16,"pooleli")</f>
        <v>pooleli</v>
      </c>
      <c r="Z15" s="35">
        <f>RANK($X15,$X$5:$X$18,-1)</f>
        <v>1</v>
      </c>
      <c r="AA15" s="35" t="e">
        <f>RANK($Y15,$Y$5:$Y$18,-1)*0.01</f>
        <v>#VALUE!</v>
      </c>
      <c r="AB15" s="35" t="e">
        <f>Z15+AA15</f>
        <v>#VALUE!</v>
      </c>
      <c r="AC15" s="78" t="str">
        <f>IF(AND(ISNUMBER($AB$5),ISNUMBER($AB$7),ISNUMBER($AB$9),ISNUMBER($AB$11),ISNUMBER($AB$13),ISNUMBER($AB$17)),RANK($AB15,$AB$5:$AB$18),"pooleli")</f>
        <v>pooleli</v>
      </c>
    </row>
    <row r="16" spans="1:29" s="13" customFormat="1" ht="30" customHeight="1" x14ac:dyDescent="0.25">
      <c r="A16" s="96"/>
      <c r="B16" s="98"/>
      <c r="C16" s="26">
        <f>IF(ISBLANK(T$6),"",T$6)</f>
        <v>3</v>
      </c>
      <c r="D16" s="27"/>
      <c r="E16" s="28">
        <f>IF(ISBLANK(R6),"",R6)</f>
        <v>19</v>
      </c>
      <c r="F16" s="26">
        <f>IF(ISBLANK(T8),"",T8)</f>
        <v>5</v>
      </c>
      <c r="G16" s="27" t="s">
        <v>7</v>
      </c>
      <c r="H16" s="28">
        <f>IF(ISBLANK(R8),"",R8)</f>
        <v>10</v>
      </c>
      <c r="I16" s="26">
        <f>IF(ISBLANK(T10),"",T10)</f>
        <v>6</v>
      </c>
      <c r="J16" s="27" t="s">
        <v>7</v>
      </c>
      <c r="K16" s="28">
        <f>IF(ISBLANK(R10),"",R10)</f>
        <v>15</v>
      </c>
      <c r="L16" s="26" t="str">
        <f>IF(ISBLANK(T12),"",T12)</f>
        <v/>
      </c>
      <c r="M16" s="27" t="s">
        <v>7</v>
      </c>
      <c r="N16" s="28" t="str">
        <f>IF(ISBLANK(R12),"",R12)</f>
        <v/>
      </c>
      <c r="O16" s="26" t="str">
        <f>IF(ISBLANK(T14),"",T14)</f>
        <v/>
      </c>
      <c r="P16" s="27" t="s">
        <v>7</v>
      </c>
      <c r="Q16" s="28" t="str">
        <f>IF(ISBLANK(R14),"",R14)</f>
        <v/>
      </c>
      <c r="R16" s="50"/>
      <c r="S16" s="50"/>
      <c r="T16" s="50"/>
      <c r="U16" s="26">
        <v>6</v>
      </c>
      <c r="V16" s="27" t="s">
        <v>7</v>
      </c>
      <c r="W16" s="28">
        <v>19</v>
      </c>
      <c r="X16" s="90"/>
      <c r="Y16" s="93"/>
      <c r="Z16" s="35"/>
      <c r="AA16" s="35"/>
      <c r="AB16" s="35"/>
      <c r="AC16" s="94"/>
    </row>
    <row r="17" spans="1:29" s="15" customFormat="1" ht="30" customHeight="1" x14ac:dyDescent="0.2">
      <c r="A17" s="95">
        <f>TRANSPOSE(U4)</f>
        <v>7</v>
      </c>
      <c r="B17" s="97" t="s">
        <v>93</v>
      </c>
      <c r="C17" s="80">
        <f>IF(AND(ISNUMBER(C18),ISNUMBER(E18)),IF(C18=E18,Seadista!$B$6,IF(C18-E18&gt;0,Seadista!$B$4,Seadista!$B$5)),"Mängimata")</f>
        <v>1</v>
      </c>
      <c r="D17" s="81"/>
      <c r="E17" s="82"/>
      <c r="F17" s="80">
        <f>IF(AND(ISNUMBER(F18),ISNUMBER(H18)),IF(F18=H18,Seadista!$B$6,IF(F18-H18&gt;0,Seadista!$B$4,Seadista!$B$5)),"Mängimata")</f>
        <v>2</v>
      </c>
      <c r="G17" s="81"/>
      <c r="H17" s="82"/>
      <c r="I17" s="80">
        <f>IF(AND(ISNUMBER(I18),ISNUMBER(K18)),IF(I18=K18,Seadista!$B$6,IF(I18-K18&gt;0,Seadista!$B$4,Seadista!$B$5)),"Mängimata")</f>
        <v>2</v>
      </c>
      <c r="J17" s="81"/>
      <c r="K17" s="82"/>
      <c r="L17" s="80" t="str">
        <f>IF(AND(ISNUMBER(L18),ISNUMBER(N18)),IF(L18=N18,Seadista!$B$6,IF(L18-N18&gt;0,Seadista!$B$4,Seadista!$B$5)),"Mängimata")</f>
        <v>Mängimata</v>
      </c>
      <c r="M17" s="81"/>
      <c r="N17" s="82"/>
      <c r="O17" s="80" t="str">
        <f>IF(AND(ISNUMBER(O18),ISNUMBER(Q18)),IF(O18=Q18,Seadista!$B$6,IF(O18-Q18&gt;0,Seadista!$B$4,Seadista!$B$5)),"Mängimata")</f>
        <v>Mängimata</v>
      </c>
      <c r="P17" s="81"/>
      <c r="Q17" s="82"/>
      <c r="R17" s="80">
        <f>IF(AND(ISNUMBER(R18),ISNUMBER(T18)),IF(R18=T18,Seadista!$B$6,IF(R18-T18&gt;0,Seadista!$B$4,Seadista!$B$5)),"Mängimata")</f>
        <v>2</v>
      </c>
      <c r="S17" s="81"/>
      <c r="T17" s="82"/>
      <c r="U17" s="83"/>
      <c r="V17" s="84"/>
      <c r="W17" s="85"/>
      <c r="X17" s="89">
        <f>SUMIF($C17:$V17,"&gt;=0")</f>
        <v>7</v>
      </c>
      <c r="Y17" s="91" t="str">
        <f>IF(AND(ISNUMBER(C18),ISNUMBER(E18),ISNUMBER(F18),ISNUMBER(H18),ISNUMBER(I18),ISNUMBER(K18),ISNUMBER(L18),ISNUMBER(N18),ISNUMBER(O18),ISNUMBER(Q18),ISNUMBER(R18),ISNUMBER(T18)),C18-E18+F18-H18+I18-K18+L18-N18+O18-Q18+R18-T18,"pooleli")</f>
        <v>pooleli</v>
      </c>
      <c r="Z17" s="36">
        <f>RANK($X17,$X$5:$X$18,-1)</f>
        <v>6</v>
      </c>
      <c r="AA17" s="35" t="e">
        <f>RANK($Y17,$Y$5:$Y$18,-1)*0.01</f>
        <v>#VALUE!</v>
      </c>
      <c r="AB17" s="37" t="e">
        <f>Z17+AA17</f>
        <v>#VALUE!</v>
      </c>
      <c r="AC17" s="78" t="str">
        <f>IF(AND(ISNUMBER($AB$5),ISNUMBER($AB$7),ISNUMBER($AB$9),ISNUMBER($AB$11),ISNUMBER($AB$13),ISNUMBER($AB$17)),RANK($AB17,$AB$5:$AB$18),"pooleli")</f>
        <v>pooleli</v>
      </c>
    </row>
    <row r="18" spans="1:29" s="15" customFormat="1" ht="30" customHeight="1" x14ac:dyDescent="0.2">
      <c r="A18" s="96"/>
      <c r="B18" s="98"/>
      <c r="C18" s="26">
        <f>IF(ISBLANK(W$6),"",W$6)</f>
        <v>11</v>
      </c>
      <c r="D18" s="27" t="s">
        <v>7</v>
      </c>
      <c r="E18" s="28">
        <f>IF(ISBLANK(U$6),"",U$6)</f>
        <v>11</v>
      </c>
      <c r="F18" s="26">
        <f>IF(ISBLANK(W8),"",W8)</f>
        <v>16</v>
      </c>
      <c r="G18" s="27" t="s">
        <v>7</v>
      </c>
      <c r="H18" s="28">
        <f>IF(ISBLANK(U8),"",U8)</f>
        <v>15</v>
      </c>
      <c r="I18" s="26">
        <f>IF(ISBLANK(W10),"",W10)</f>
        <v>19</v>
      </c>
      <c r="J18" s="27" t="s">
        <v>7</v>
      </c>
      <c r="K18" s="28">
        <f>IF(ISBLANK(U10),"",U10)</f>
        <v>17</v>
      </c>
      <c r="L18" s="26" t="str">
        <f>IF(ISBLANK(W12),"",W12)</f>
        <v/>
      </c>
      <c r="M18" s="27" t="s">
        <v>7</v>
      </c>
      <c r="N18" s="28" t="str">
        <f>IF(ISBLANK(U12),"",U12)</f>
        <v/>
      </c>
      <c r="O18" s="26" t="str">
        <f>IF(ISBLANK(W14),"",W14)</f>
        <v/>
      </c>
      <c r="P18" s="27" t="s">
        <v>7</v>
      </c>
      <c r="Q18" s="28" t="str">
        <f>IF(ISBLANK(U14),"",U14)</f>
        <v/>
      </c>
      <c r="R18" s="26">
        <f>IF(ISBLANK(W16),"",W16)</f>
        <v>19</v>
      </c>
      <c r="S18" s="27" t="s">
        <v>7</v>
      </c>
      <c r="T18" s="28">
        <f>IF(ISBLANK(U16),"",U16)</f>
        <v>6</v>
      </c>
      <c r="U18" s="86"/>
      <c r="V18" s="87"/>
      <c r="W18" s="88"/>
      <c r="X18" s="90"/>
      <c r="Y18" s="92"/>
      <c r="Z18" s="33"/>
      <c r="AA18" s="33"/>
      <c r="AB18" s="33"/>
      <c r="AC18" s="79"/>
    </row>
  </sheetData>
  <mergeCells count="91">
    <mergeCell ref="A3:AC3"/>
    <mergeCell ref="C4:E4"/>
    <mergeCell ref="F4:H4"/>
    <mergeCell ref="I4:K4"/>
    <mergeCell ref="L4:N4"/>
    <mergeCell ref="O4:Q4"/>
    <mergeCell ref="R4:T4"/>
    <mergeCell ref="U4:W4"/>
    <mergeCell ref="AC5:AC6"/>
    <mergeCell ref="A5:A6"/>
    <mergeCell ref="B5:B6"/>
    <mergeCell ref="C5:E6"/>
    <mergeCell ref="F5:H5"/>
    <mergeCell ref="I5:K5"/>
    <mergeCell ref="L5:N5"/>
    <mergeCell ref="O5:Q5"/>
    <mergeCell ref="R5:T5"/>
    <mergeCell ref="U5:W5"/>
    <mergeCell ref="X5:X6"/>
    <mergeCell ref="Y5:Y6"/>
    <mergeCell ref="AC7:AC8"/>
    <mergeCell ref="A7:A8"/>
    <mergeCell ref="B7:B8"/>
    <mergeCell ref="C7:E7"/>
    <mergeCell ref="F7:H8"/>
    <mergeCell ref="I7:K7"/>
    <mergeCell ref="L7:N7"/>
    <mergeCell ref="O7:Q7"/>
    <mergeCell ref="R7:T7"/>
    <mergeCell ref="U7:W7"/>
    <mergeCell ref="X7:X8"/>
    <mergeCell ref="Y7:Y8"/>
    <mergeCell ref="AC9:AC10"/>
    <mergeCell ref="A9:A10"/>
    <mergeCell ref="B9:B10"/>
    <mergeCell ref="C9:E9"/>
    <mergeCell ref="F9:H9"/>
    <mergeCell ref="I9:K10"/>
    <mergeCell ref="L9:N9"/>
    <mergeCell ref="O9:Q9"/>
    <mergeCell ref="R9:T9"/>
    <mergeCell ref="U9:W9"/>
    <mergeCell ref="X9:X10"/>
    <mergeCell ref="Y9:Y10"/>
    <mergeCell ref="AC11:AC12"/>
    <mergeCell ref="A11:A12"/>
    <mergeCell ref="B11:B12"/>
    <mergeCell ref="C11:E11"/>
    <mergeCell ref="F11:H11"/>
    <mergeCell ref="I11:K11"/>
    <mergeCell ref="L11:N12"/>
    <mergeCell ref="O11:Q11"/>
    <mergeCell ref="R11:T11"/>
    <mergeCell ref="U11:W11"/>
    <mergeCell ref="X11:X12"/>
    <mergeCell ref="Y11:Y12"/>
    <mergeCell ref="Y13:Y14"/>
    <mergeCell ref="AC13:AC14"/>
    <mergeCell ref="A13:A14"/>
    <mergeCell ref="B13:B14"/>
    <mergeCell ref="C13:E13"/>
    <mergeCell ref="F13:H13"/>
    <mergeCell ref="I13:K13"/>
    <mergeCell ref="L13:N13"/>
    <mergeCell ref="L15:N15"/>
    <mergeCell ref="O13:Q14"/>
    <mergeCell ref="R13:T13"/>
    <mergeCell ref="U13:W13"/>
    <mergeCell ref="X13:X14"/>
    <mergeCell ref="A15:A16"/>
    <mergeCell ref="B15:B16"/>
    <mergeCell ref="C15:E15"/>
    <mergeCell ref="F15:H15"/>
    <mergeCell ref="I15:K15"/>
    <mergeCell ref="A17:A18"/>
    <mergeCell ref="B17:B18"/>
    <mergeCell ref="C17:E17"/>
    <mergeCell ref="F17:H17"/>
    <mergeCell ref="I17:K17"/>
    <mergeCell ref="O15:Q15"/>
    <mergeCell ref="U15:W15"/>
    <mergeCell ref="X15:X16"/>
    <mergeCell ref="Y15:Y16"/>
    <mergeCell ref="AC15:AC16"/>
    <mergeCell ref="AC17:AC18"/>
    <mergeCell ref="L17:N17"/>
    <mergeCell ref="O17:Q17"/>
    <mergeCell ref="R17:T17"/>
    <mergeCell ref="U17:W18"/>
    <mergeCell ref="X17:X18"/>
    <mergeCell ref="Y17:Y18"/>
  </mergeCells>
  <printOptions horizontalCentered="1"/>
  <pageMargins left="0.51181102362204722" right="0.27559055118110237" top="0.74803149606299213" bottom="0.51181102362204722" header="0.31496062992125984" footer="0.31496062992125984"/>
  <pageSetup paperSize="9" scale="9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6"/>
  <sheetViews>
    <sheetView tabSelected="1" zoomScale="70" zoomScaleNormal="70" workbookViewId="0">
      <selection activeCell="T12" sqref="T12"/>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94</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90</v>
      </c>
      <c r="C5" s="111"/>
      <c r="D5" s="112"/>
      <c r="E5" s="113"/>
      <c r="F5" s="108">
        <f>IF(AND(ISNUMBER(F6),ISNUMBER(H6)),IF(F6=H6,[1]Seadista!B6,IF(F6-H6&gt;0,[1]Seadista!B4,[1]Seadista!B5)),"Mängimata")</f>
        <v>2</v>
      </c>
      <c r="G5" s="109"/>
      <c r="H5" s="110"/>
      <c r="I5" s="108">
        <f>IF(AND(ISNUMBER(I6),ISNUMBER(K6)),IF(I6=K6,[1]Seadista!B6,IF(I6-K6&gt;0,[1]Seadista!B4,[1]Seadista!B5)),"Mängimata")</f>
        <v>0</v>
      </c>
      <c r="J5" s="109"/>
      <c r="K5" s="110"/>
      <c r="L5" s="108">
        <f>IF(AND(ISNUMBER(L6),ISNUMBER(N6)),IF(L6=N6,[1]Seadista!$B$6,IF(L6-N6&gt;0,[1]Seadista!$B$4,[1]Seadista!$B$5)),"Mängimata")</f>
        <v>2</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8</v>
      </c>
      <c r="V5" s="119">
        <f>IF(AND(ISNUMBER(O6),ISNUMBER(Q6),ISNUMBER(F6),ISNUMBER(H6),ISNUMBER(I6),ISNUMBER(K6),ISNUMBER(L6),ISNUMBER(N6),ISNUMBER(R6),ISNUMBER(T6)),F6-H6+I6-K6+L6-N6+O6-Q6+R6-T6,"pooleli")</f>
        <v>31</v>
      </c>
      <c r="W5" s="68">
        <f>RANK($U5,$U$5:$U$16,-1)</f>
        <v>5</v>
      </c>
      <c r="X5" s="68">
        <f>RANK($V5,$V$5:$V$16,-1)*0.01</f>
        <v>0.04</v>
      </c>
      <c r="Y5" s="68">
        <f>W5+X5</f>
        <v>5.04</v>
      </c>
      <c r="Z5" s="121">
        <f>IF(AND(ISNUMBER($Y$5),ISNUMBER($Y$7),ISNUMBER($Y$9),ISNUMBER($Y$11),ISNUMBER($Y$13),ISNUMBER($Y$15)),RANK($Y5,$Y$5:$Y$16),"pooleli")</f>
        <v>2</v>
      </c>
    </row>
    <row r="6" spans="1:26" s="57" customFormat="1" ht="30" customHeight="1" x14ac:dyDescent="0.25">
      <c r="A6" s="126"/>
      <c r="B6" s="128"/>
      <c r="C6" s="114"/>
      <c r="D6" s="115"/>
      <c r="E6" s="116"/>
      <c r="F6" s="69">
        <v>21</v>
      </c>
      <c r="G6" s="70" t="s">
        <v>7</v>
      </c>
      <c r="H6" s="71">
        <v>5</v>
      </c>
      <c r="I6" s="69">
        <v>11</v>
      </c>
      <c r="J6" s="70" t="s">
        <v>7</v>
      </c>
      <c r="K6" s="71">
        <v>18</v>
      </c>
      <c r="L6" s="69">
        <v>18</v>
      </c>
      <c r="M6" s="70" t="s">
        <v>7</v>
      </c>
      <c r="N6" s="71">
        <v>9</v>
      </c>
      <c r="O6" s="69">
        <v>20</v>
      </c>
      <c r="P6" s="70" t="s">
        <v>7</v>
      </c>
      <c r="Q6" s="71">
        <v>9</v>
      </c>
      <c r="R6" s="69">
        <v>17</v>
      </c>
      <c r="S6" s="70" t="s">
        <v>7</v>
      </c>
      <c r="T6" s="71">
        <v>15</v>
      </c>
      <c r="U6" s="129"/>
      <c r="V6" s="123"/>
      <c r="W6" s="72"/>
      <c r="X6" s="72"/>
      <c r="Y6" s="72"/>
      <c r="Z6" s="124"/>
    </row>
    <row r="7" spans="1:26" s="57" customFormat="1" ht="30" customHeight="1" x14ac:dyDescent="0.25">
      <c r="A7" s="125">
        <f>TRANSPOSE(F4)</f>
        <v>2</v>
      </c>
      <c r="B7" s="127" t="s">
        <v>45</v>
      </c>
      <c r="C7" s="108">
        <f>IF(AND(ISNUMBER(C8),ISNUMBER(E8)),IF(C8=E8,[1]Seadista!B6,IF(C8-E8&gt;0,[1]Seadista!B4,[1]Seadista!B5)),"Mängimata")</f>
        <v>0</v>
      </c>
      <c r="D7" s="109"/>
      <c r="E7" s="110"/>
      <c r="F7" s="111"/>
      <c r="G7" s="112"/>
      <c r="H7" s="113"/>
      <c r="I7" s="108">
        <f>IF(AND(ISNUMBER(I8),ISNUMBER(K8)),IF(I8=K8,[1]Seadista!B6,IF(I8-K8&gt;0,[1]Seadista!B4,[1]Seadista!B5)),"Mängimata")</f>
        <v>0</v>
      </c>
      <c r="J7" s="109"/>
      <c r="K7" s="110"/>
      <c r="L7" s="108">
        <f>IF(AND(ISNUMBER(L8),ISNUMBER(N8)),IF(L8=N8,[1]Seadista!B6,IF(L8-N8&gt;0,[1]Seadista!B4,[1]Seadista!B5)),"Mängimata")</f>
        <v>0</v>
      </c>
      <c r="M7" s="109"/>
      <c r="N7" s="110"/>
      <c r="O7" s="108">
        <f>IF(AND(ISNUMBER(O8),ISNUMBER(Q8)),IF(O8=Q8,[1]Seadista!$B$6,IF(O8-Q8&gt;0,[1]Seadista!$B$4,[1]Seadista!$B$5)),"Mängimata")</f>
        <v>1</v>
      </c>
      <c r="P7" s="109"/>
      <c r="Q7" s="110"/>
      <c r="R7" s="108">
        <f>IF(AND(ISNUMBER(R8),ISNUMBER(T8)),IF(R8=T8,[1]Seadista!$B$6,IF(R8-T8&gt;0,[1]Seadista!$B$4,[1]Seadista!$B$5)),"Mängimata")</f>
        <v>0</v>
      </c>
      <c r="S7" s="109"/>
      <c r="T7" s="110"/>
      <c r="U7" s="117">
        <f>SUMIF($C7:$R7,"&gt;=0")</f>
        <v>1</v>
      </c>
      <c r="V7" s="119">
        <f>IF(AND(ISNUMBER(C8),ISNUMBER(E8),ISNUMBER(I8),ISNUMBER(K8),ISNUMBER(L8),ISNUMBER(N8),ISNUMBER(O8),ISNUMBER(Q8),ISNUMBER(R8),ISNUMBER(T8)),C8-E8+I8-K8+L8-N8+O8-Q8+R8-T8,"pooleli")</f>
        <v>-59</v>
      </c>
      <c r="W7" s="68">
        <f>RANK($U7,$U$5:$U$16,-1)</f>
        <v>1</v>
      </c>
      <c r="X7" s="68">
        <f>RANK($V7,$V$5:$V$16,-1)*0.01</f>
        <v>0.01</v>
      </c>
      <c r="Y7" s="68">
        <f>W7+X7</f>
        <v>1.01</v>
      </c>
      <c r="Z7" s="121">
        <f>IF(AND(ISNUMBER($Y$5),ISNUMBER($Y$7),ISNUMBER($Y$9),ISNUMBER($Y$11),ISNUMBER($Y$13),ISNUMBER($Y$15)),RANK($Y7,$Y$5:$Y$16),"pooleli")</f>
        <v>6</v>
      </c>
    </row>
    <row r="8" spans="1:26" s="57" customFormat="1" ht="30" customHeight="1" x14ac:dyDescent="0.25">
      <c r="A8" s="126"/>
      <c r="B8" s="128"/>
      <c r="C8" s="69">
        <f>IF(ISBLANK(H6),"",H6)</f>
        <v>5</v>
      </c>
      <c r="D8" s="70" t="s">
        <v>7</v>
      </c>
      <c r="E8" s="71">
        <f>IF(ISBLANK(F6),"",F6)</f>
        <v>21</v>
      </c>
      <c r="F8" s="114"/>
      <c r="G8" s="115"/>
      <c r="H8" s="116"/>
      <c r="I8" s="69">
        <v>4</v>
      </c>
      <c r="J8" s="70" t="s">
        <v>7</v>
      </c>
      <c r="K8" s="71">
        <v>26</v>
      </c>
      <c r="L8" s="69">
        <v>10</v>
      </c>
      <c r="M8" s="70" t="s">
        <v>7</v>
      </c>
      <c r="N8" s="71">
        <v>14</v>
      </c>
      <c r="O8" s="69">
        <v>13</v>
      </c>
      <c r="P8" s="70" t="s">
        <v>7</v>
      </c>
      <c r="Q8" s="71">
        <v>13</v>
      </c>
      <c r="R8" s="69">
        <v>4</v>
      </c>
      <c r="S8" s="70" t="s">
        <v>7</v>
      </c>
      <c r="T8" s="71">
        <v>21</v>
      </c>
      <c r="U8" s="118"/>
      <c r="V8" s="123"/>
      <c r="W8" s="68"/>
      <c r="X8" s="68"/>
      <c r="Y8" s="68"/>
      <c r="Z8" s="124"/>
    </row>
    <row r="9" spans="1:26" s="57" customFormat="1" ht="30" customHeight="1" x14ac:dyDescent="0.25">
      <c r="A9" s="125">
        <f>TRANSPOSE(I4)</f>
        <v>3</v>
      </c>
      <c r="B9" s="127" t="s">
        <v>37</v>
      </c>
      <c r="C9" s="108">
        <f>IF(AND(ISNUMBER(C10),ISNUMBER(E10)),IF(C10=E10,[1]Seadista!B6,IF(C10-E10&gt;0,[1]Seadista!B4,[1]Seadista!B5)),"Mängimata")</f>
        <v>2</v>
      </c>
      <c r="D9" s="109"/>
      <c r="E9" s="110"/>
      <c r="F9" s="108">
        <f>IF(AND(ISNUMBER(F10),ISNUMBER(H10)),IF(F10=H10,[1]Seadista!B6,IF(F10-H10&gt;0,[1]Seadista!B4,[1]Seadista!B5)),"Mängimata")</f>
        <v>2</v>
      </c>
      <c r="G9" s="109"/>
      <c r="H9" s="110"/>
      <c r="I9" s="111"/>
      <c r="J9" s="112"/>
      <c r="K9" s="113"/>
      <c r="L9" s="108">
        <f>IF(AND(ISNUMBER(L10),ISNUMBER(N10)),IF(L10=N10,[1]Seadista!B6,IF(L10-N10&gt;0,[1]Seadista!B4,[1]Seadista!B5)),"Mängimata")</f>
        <v>2</v>
      </c>
      <c r="M9" s="109"/>
      <c r="N9" s="110"/>
      <c r="O9" s="108">
        <f>IF(AND(ISNUMBER(O10),ISNUMBER(Q10)),IF(O10=Q10,[1]Seadista!$B$6,IF(O10-Q10&gt;0,[1]Seadista!$B$4,[1]Seadista!$B$5)),"Mängimata")</f>
        <v>2</v>
      </c>
      <c r="P9" s="109"/>
      <c r="Q9" s="110"/>
      <c r="R9" s="108">
        <f>IF(AND(ISNUMBER(R10),ISNUMBER(T10)),IF(R10=T10,[1]Seadista!$B$6,IF(R10-T10&gt;0,[1]Seadista!$B$4,[1]Seadista!$B$5)),"Mängimata")</f>
        <v>1</v>
      </c>
      <c r="S9" s="109"/>
      <c r="T9" s="110"/>
      <c r="U9" s="129">
        <f>SUMIF($C9:$R9,"&gt;=0")</f>
        <v>9</v>
      </c>
      <c r="V9" s="119">
        <f>IF(AND(ISNUMBER(F10),ISNUMBER(H10),ISNUMBER(C10),ISNUMBER(E10),ISNUMBER(L10),ISNUMBER(N10),ISNUMBER(O10),ISNUMBER(Q10),ISNUMBER(R10),ISNUMBER(T10)),F10-H10+C10-E10+L10-N10+O10-Q10+R10-T10,"pooleli")</f>
        <v>51</v>
      </c>
      <c r="W9" s="68">
        <f>RANK($U9,$U$5:$U$16,-1)</f>
        <v>6</v>
      </c>
      <c r="X9" s="68">
        <f>RANK($V9,$V$5:$V$16,-1)*0.01</f>
        <v>0.06</v>
      </c>
      <c r="Y9" s="68">
        <f>W9+X9</f>
        <v>6.06</v>
      </c>
      <c r="Z9" s="121">
        <f>IF(AND(ISNUMBER($Y$5),ISNUMBER($Y$7),ISNUMBER($Y$9),ISNUMBER($Y$11),ISNUMBER($Y$13),ISNUMBER($Y$15)),RANK($Y9,$Y$5:$Y$16),"pooleli")</f>
        <v>1</v>
      </c>
    </row>
    <row r="10" spans="1:26" s="57" customFormat="1" ht="30" customHeight="1" x14ac:dyDescent="0.25">
      <c r="A10" s="126"/>
      <c r="B10" s="128"/>
      <c r="C10" s="69">
        <f>IF(ISBLANK(K6),"",K6)</f>
        <v>18</v>
      </c>
      <c r="D10" s="70" t="s">
        <v>7</v>
      </c>
      <c r="E10" s="71">
        <f>IF(ISBLANK(I6),"",I6)</f>
        <v>11</v>
      </c>
      <c r="F10" s="69">
        <f>IF(ISBLANK(K8),"",K8)</f>
        <v>26</v>
      </c>
      <c r="G10" s="70" t="s">
        <v>7</v>
      </c>
      <c r="H10" s="71">
        <f>IF(ISBLANK(I8),"",I8)</f>
        <v>4</v>
      </c>
      <c r="I10" s="114"/>
      <c r="J10" s="115"/>
      <c r="K10" s="116"/>
      <c r="L10" s="69">
        <v>17</v>
      </c>
      <c r="M10" s="70" t="s">
        <v>7</v>
      </c>
      <c r="N10" s="71">
        <v>12</v>
      </c>
      <c r="O10" s="69">
        <v>22</v>
      </c>
      <c r="P10" s="70" t="s">
        <v>7</v>
      </c>
      <c r="Q10" s="71">
        <v>5</v>
      </c>
      <c r="R10" s="69">
        <v>15</v>
      </c>
      <c r="S10" s="70" t="s">
        <v>7</v>
      </c>
      <c r="T10" s="71">
        <v>15</v>
      </c>
      <c r="U10" s="129"/>
      <c r="V10" s="123"/>
      <c r="W10" s="68"/>
      <c r="X10" s="68"/>
      <c r="Y10" s="68"/>
      <c r="Z10" s="124"/>
    </row>
    <row r="11" spans="1:26" s="57" customFormat="1" ht="30" customHeight="1" x14ac:dyDescent="0.25">
      <c r="A11" s="125">
        <f>TRANSPOSE(L4)</f>
        <v>4</v>
      </c>
      <c r="B11" s="127" t="s">
        <v>78</v>
      </c>
      <c r="C11" s="108">
        <f>IF(AND(ISNUMBER(C12),ISNUMBER(E12)),IF(C12=E12,[1]Seadista!$B$6,IF(C12-E12&gt;0,[1]Seadista!$B$4,[1]Seadista!$B$5)),"Mängimata")</f>
        <v>0</v>
      </c>
      <c r="D11" s="109"/>
      <c r="E11" s="110"/>
      <c r="F11" s="108">
        <f>IF(AND(ISNUMBER(F12),ISNUMBER(H12)),IF(F12=H12,[1]Seadista!$B$6,IF(F12-H12&gt;0,[1]Seadista!$B$4,[1]Seadista!$B$5)),"Mängimata")</f>
        <v>2</v>
      </c>
      <c r="G11" s="109"/>
      <c r="H11" s="110"/>
      <c r="I11" s="108">
        <f>IF(AND(ISNUMBER(I12),ISNUMBER(K12)),IF(I12=K12,[1]Seadista!$B$6,IF(I12-K12&gt;0,[1]Seadista!$B$4,[1]Seadista!$B$5)),"Mängimata")</f>
        <v>0</v>
      </c>
      <c r="J11" s="109"/>
      <c r="K11" s="110"/>
      <c r="L11" s="111"/>
      <c r="M11" s="112"/>
      <c r="N11" s="113"/>
      <c r="O11" s="108">
        <f>IF(AND(ISNUMBER(O12),ISNUMBER(Q12)),IF(O12=Q12,[1]Seadista!$B$6,IF(O12-Q12&gt;0,[1]Seadista!$B$4,[1]Seadista!$B$5)),"Mängimata")</f>
        <v>2</v>
      </c>
      <c r="P11" s="109"/>
      <c r="Q11" s="110"/>
      <c r="R11" s="108">
        <f>IF(AND(ISNUMBER(R12),ISNUMBER(T12)),IF(R12=T12,[1]Seadista!$B$6,IF(R12-T12&gt;0,[1]Seadista!$B$4,[1]Seadista!$B$5)),"Mängimata")</f>
        <v>0</v>
      </c>
      <c r="S11" s="109"/>
      <c r="T11" s="110"/>
      <c r="U11" s="117">
        <f>SUMIF($C11:$R11,"&gt;=0")</f>
        <v>4</v>
      </c>
      <c r="V11" s="119">
        <f>IF(AND(ISNUMBER(F12),ISNUMBER(H12),ISNUMBER(I12),ISNUMBER(K12),ISNUMBER(C12),ISNUMBER(E12),ISNUMBER(O12),ISNUMBER(Q12),ISNUMBER(R12),ISNUMBER(T12)),F12-H12+I12-K12+C12-E12+O12-Q12+R12-T12,"pooleli")</f>
        <v>-18</v>
      </c>
      <c r="W11" s="68">
        <f>RANK($U11,$U$5:$U$16,-1)</f>
        <v>3</v>
      </c>
      <c r="X11" s="68">
        <f>RANK($V11,$V$5:$V$16,-1)*0.01</f>
        <v>0.03</v>
      </c>
      <c r="Y11" s="68">
        <f>W11+X11</f>
        <v>3.03</v>
      </c>
      <c r="Z11" s="121">
        <f>IF(AND(ISNUMBER($Y$5),ISNUMBER($Y$7),ISNUMBER($Y$9),ISNUMBER($Y$11),ISNUMBER($Y$13),ISNUMBER($Y$15)),RANK($Y11,$Y$5:$Y$16),"pooleli")</f>
        <v>4</v>
      </c>
    </row>
    <row r="12" spans="1:26" s="57" customFormat="1" ht="30" customHeight="1" x14ac:dyDescent="0.25">
      <c r="A12" s="126"/>
      <c r="B12" s="128"/>
      <c r="C12" s="69">
        <f>IF(ISBLANK(N6),"",N6)</f>
        <v>9</v>
      </c>
      <c r="D12" s="70" t="s">
        <v>7</v>
      </c>
      <c r="E12" s="71">
        <f>IF(ISBLANK(L6),"",L6)</f>
        <v>18</v>
      </c>
      <c r="F12" s="69">
        <f>IF(ISBLANK(N8),"",N8)</f>
        <v>14</v>
      </c>
      <c r="G12" s="70" t="s">
        <v>7</v>
      </c>
      <c r="H12" s="71">
        <f>IF(ISBLANK(L8),"",L8)</f>
        <v>10</v>
      </c>
      <c r="I12" s="69">
        <f>IF(ISBLANK(N10),"",N10)</f>
        <v>12</v>
      </c>
      <c r="J12" s="70" t="s">
        <v>7</v>
      </c>
      <c r="K12" s="71">
        <f>IF(ISBLANK(L10),"",L10)</f>
        <v>17</v>
      </c>
      <c r="L12" s="114"/>
      <c r="M12" s="115"/>
      <c r="N12" s="116"/>
      <c r="O12" s="69">
        <v>16</v>
      </c>
      <c r="P12" s="70" t="s">
        <v>7</v>
      </c>
      <c r="Q12" s="71">
        <v>10</v>
      </c>
      <c r="R12" s="69">
        <v>4</v>
      </c>
      <c r="S12" s="70" t="s">
        <v>7</v>
      </c>
      <c r="T12" s="71">
        <v>18</v>
      </c>
      <c r="U12" s="118"/>
      <c r="V12" s="123"/>
      <c r="W12" s="68"/>
      <c r="X12" s="68"/>
      <c r="Y12" s="68"/>
      <c r="Z12" s="124"/>
    </row>
    <row r="13" spans="1:26" s="57" customFormat="1" ht="30" customHeight="1" x14ac:dyDescent="0.25">
      <c r="A13" s="125">
        <f>TRANSPOSE(O4)</f>
        <v>5</v>
      </c>
      <c r="B13" s="127" t="s">
        <v>54</v>
      </c>
      <c r="C13" s="108">
        <f>IF(AND(ISNUMBER(C14),ISNUMBER(E14)),IF(C14=E14,[1]Seadista!$B$6,IF(C14-E14&gt;0,[1]Seadista!$B$4,[1]Seadista!$B$5)),"Mängimata")</f>
        <v>0</v>
      </c>
      <c r="D13" s="109"/>
      <c r="E13" s="110"/>
      <c r="F13" s="108">
        <f>IF(AND(ISNUMBER(F14),ISNUMBER(H14)),IF(F14=H14,[1]Seadista!$B$6,IF(F14-H14&gt;0,[1]Seadista!$B$4,[1]Seadista!$B$5)),"Mängimata")</f>
        <v>1</v>
      </c>
      <c r="G13" s="109"/>
      <c r="H13" s="110"/>
      <c r="I13" s="108">
        <f>IF(AND(ISNUMBER(I14),ISNUMBER(K14)),IF(I14=K14,[1]Seadista!$B$6,IF(I14-K14&gt;0,[1]Seadista!$B$4,[1]Seadista!$B$5)),"Mängimata")</f>
        <v>0</v>
      </c>
      <c r="J13" s="109"/>
      <c r="K13" s="110"/>
      <c r="L13" s="108">
        <f>IF(AND(ISNUMBER(L14),ISNUMBER(N14)),IF(L14=N14,[1]Seadista!$B$6,IF(L14-N14&gt;0,[1]Seadista!$B$4,[1]Seadista!$B$5)),"Mängimata")</f>
        <v>0</v>
      </c>
      <c r="M13" s="109"/>
      <c r="N13" s="110"/>
      <c r="O13" s="111"/>
      <c r="P13" s="112"/>
      <c r="Q13" s="113"/>
      <c r="R13" s="108">
        <f>IF(AND(ISNUMBER(R14),ISNUMBER(T14)),IF(R14=T14,[1]Seadista!$B$6,IF(R14-T14&gt;0,[1]Seadista!$B$4,[1]Seadista!$B$5)),"Mängimata")</f>
        <v>0</v>
      </c>
      <c r="S13" s="109"/>
      <c r="T13" s="110"/>
      <c r="U13" s="117">
        <f>SUMIF($C13:$R13,"&gt;=0")</f>
        <v>1</v>
      </c>
      <c r="V13" s="119">
        <f>IF(AND(ISNUMBER(C14),ISNUMBER(E14),ISNUMBER(F14),ISNUMBER(H14),ISNUMBER(I14),ISNUMBER(K14),ISNUMBER(L14),ISNUMBER(N14),ISNUMBER(R14),ISNUMBER(T14)),C14-E14+F14-H14+I14-K14+L14-N14+R14-T14,"pooleli")</f>
        <v>-47</v>
      </c>
      <c r="W13" s="68">
        <f>RANK($U13,$U$5:$U$16,-1)</f>
        <v>1</v>
      </c>
      <c r="X13" s="68">
        <f>RANK($V13,$V$5:$V$16,-1)*0.01</f>
        <v>0.02</v>
      </c>
      <c r="Y13" s="68">
        <f>W13+X13</f>
        <v>1.02</v>
      </c>
      <c r="Z13" s="121">
        <f>IF(AND(ISNUMBER($Y$5),ISNUMBER($Y$7),ISNUMBER($Y$9),ISNUMBER($Y$11),ISNUMBER($Y$13),ISNUMBER($Y$15)),RANK($Y13,$Y$5:$Y$16),"pooleli")</f>
        <v>5</v>
      </c>
    </row>
    <row r="14" spans="1:26" s="57" customFormat="1" ht="30" customHeight="1" x14ac:dyDescent="0.25">
      <c r="A14" s="126"/>
      <c r="B14" s="128"/>
      <c r="C14" s="69">
        <f>IF(ISBLANK(Q$6),"",Q$6)</f>
        <v>9</v>
      </c>
      <c r="D14" s="70"/>
      <c r="E14" s="71">
        <f>IF(ISBLANK(O6),"",O6)</f>
        <v>20</v>
      </c>
      <c r="F14" s="69">
        <f>IF(ISBLANK(Q8),"",Q8)</f>
        <v>13</v>
      </c>
      <c r="G14" s="70" t="s">
        <v>7</v>
      </c>
      <c r="H14" s="71">
        <f>IF(ISBLANK(O8),"",O8)</f>
        <v>13</v>
      </c>
      <c r="I14" s="69">
        <f>IF(ISBLANK(Q10),"",Q10)</f>
        <v>5</v>
      </c>
      <c r="J14" s="70" t="s">
        <v>7</v>
      </c>
      <c r="K14" s="71">
        <f>IF(ISBLANK(O10),"",O10)</f>
        <v>22</v>
      </c>
      <c r="L14" s="69">
        <f>IF(ISBLANK(Q12),"",Q12)</f>
        <v>10</v>
      </c>
      <c r="M14" s="70" t="s">
        <v>7</v>
      </c>
      <c r="N14" s="71">
        <f>IF(ISBLANK(O12),"",O12)</f>
        <v>16</v>
      </c>
      <c r="O14" s="114"/>
      <c r="P14" s="115"/>
      <c r="Q14" s="116"/>
      <c r="R14" s="69">
        <v>8</v>
      </c>
      <c r="S14" s="70" t="s">
        <v>7</v>
      </c>
      <c r="T14" s="71">
        <v>21</v>
      </c>
      <c r="U14" s="118"/>
      <c r="V14" s="123"/>
      <c r="W14" s="68"/>
      <c r="X14" s="68"/>
      <c r="Y14" s="68"/>
      <c r="Z14" s="124"/>
    </row>
    <row r="15" spans="1:26" s="58" customFormat="1" ht="30" customHeight="1" thickBot="1" x14ac:dyDescent="0.25">
      <c r="A15" s="125">
        <f>TRANSPOSE(R4)</f>
        <v>6</v>
      </c>
      <c r="B15" s="127" t="s">
        <v>85</v>
      </c>
      <c r="C15" s="108">
        <f>IF(AND(ISNUMBER(C16),ISNUMBER(E16)),IF(C16=E16,[1]Seadista!$B$6,IF(C16-E16&gt;0,[1]Seadista!$B$4,[1]Seadista!$B$5)),"Mängimata")</f>
        <v>0</v>
      </c>
      <c r="D15" s="109"/>
      <c r="E15" s="110"/>
      <c r="F15" s="108">
        <f>IF(AND(ISNUMBER(F16),ISNUMBER(H16)),IF(F16=H16,[1]Seadista!$B$6,IF(F16-H16&gt;0,[1]Seadista!$B$4,[1]Seadista!$B$5)),"Mängimata")</f>
        <v>2</v>
      </c>
      <c r="G15" s="109"/>
      <c r="H15" s="110"/>
      <c r="I15" s="108">
        <f>IF(AND(ISNUMBER(I16),ISNUMBER(K16)),IF(I16=K16,[1]Seadista!$B$6,IF(I16-K16&gt;0,[1]Seadista!$B$4,[1]Seadista!$B$5)),"Mängimata")</f>
        <v>1</v>
      </c>
      <c r="J15" s="109"/>
      <c r="K15" s="110"/>
      <c r="L15" s="108">
        <f>IF(AND(ISNUMBER(L16),ISNUMBER(N16)),IF(L16=N16,[1]Seadista!$B$6,IF(L16-N16&gt;0,[1]Seadista!$B$4,[1]Seadista!$B$5)),"Mängimata")</f>
        <v>2</v>
      </c>
      <c r="M15" s="109"/>
      <c r="N15" s="110"/>
      <c r="O15" s="108">
        <f>IF(AND(ISNUMBER(O16),ISNUMBER(Q16)),IF(O16=Q16,[1]Seadista!$B$6,IF(O16-Q16&gt;0,[1]Seadista!$B$4,[1]Seadista!$B$5)),"Mängimata")</f>
        <v>2</v>
      </c>
      <c r="P15" s="109"/>
      <c r="Q15" s="110"/>
      <c r="R15" s="111"/>
      <c r="S15" s="112"/>
      <c r="T15" s="113"/>
      <c r="U15" s="117">
        <f>SUMIF($C15:$S15,"&gt;=0")</f>
        <v>7</v>
      </c>
      <c r="V15" s="119">
        <f>IF(AND(ISNUMBER(C16),ISNUMBER(E16),ISNUMBER(F16),ISNUMBER(H16),ISNUMBER(I16),ISNUMBER(K16),ISNUMBER(L16),ISNUMBER(N16),ISNUMBER(O16),ISNUMBER(Q16)),C16-E16+F16-H16+I16-K16+L16-N16+O16-Q16,"pooleli")</f>
        <v>42</v>
      </c>
      <c r="W15" s="73">
        <f>RANK($U15,$U$5:$U$16,-1)</f>
        <v>4</v>
      </c>
      <c r="X15" s="73">
        <f>RANK($V15,$V$5:$V$16,-1)*0.01</f>
        <v>0.05</v>
      </c>
      <c r="Y15" s="73">
        <f>W15+X15</f>
        <v>4.05</v>
      </c>
      <c r="Z15" s="121">
        <f>IF(AND(ISNUMBER($Y$5),ISNUMBER($Y$7),ISNUMBER($Y$9),ISNUMBER($Y$11),ISNUMBER($Y$13),ISNUMBER($Y$15)),RANK($Y15,$Y$5:$Y$16),"pooleli")</f>
        <v>3</v>
      </c>
    </row>
    <row r="16" spans="1:26" s="58" customFormat="1" ht="30" customHeight="1" x14ac:dyDescent="0.2">
      <c r="A16" s="126"/>
      <c r="B16" s="128"/>
      <c r="C16" s="69">
        <f>IF(ISBLANK(T$6),"",T$6)</f>
        <v>15</v>
      </c>
      <c r="D16" s="70" t="s">
        <v>7</v>
      </c>
      <c r="E16" s="71">
        <f>IF(ISBLANK(R$6),"",R$6)</f>
        <v>17</v>
      </c>
      <c r="F16" s="69">
        <f>IF(ISBLANK(T8),"",T8)</f>
        <v>21</v>
      </c>
      <c r="G16" s="70" t="s">
        <v>7</v>
      </c>
      <c r="H16" s="71">
        <f>IF(ISBLANK(R8),"",R8)</f>
        <v>4</v>
      </c>
      <c r="I16" s="69">
        <f>IF(ISBLANK(T10),"",T10)</f>
        <v>15</v>
      </c>
      <c r="J16" s="70" t="s">
        <v>7</v>
      </c>
      <c r="K16" s="71">
        <f>IF(ISBLANK(R10),"",R10)</f>
        <v>15</v>
      </c>
      <c r="L16" s="69">
        <f>IF(ISBLANK(T12),"",T12)</f>
        <v>18</v>
      </c>
      <c r="M16" s="70" t="s">
        <v>7</v>
      </c>
      <c r="N16" s="71">
        <f>IF(ISBLANK(R12),"",R12)</f>
        <v>4</v>
      </c>
      <c r="O16" s="69">
        <f>IF(ISBLANK(T14),"",T14)</f>
        <v>21</v>
      </c>
      <c r="P16" s="70" t="s">
        <v>7</v>
      </c>
      <c r="Q16" s="71">
        <f>IF(ISBLANK(R14),"",R14)</f>
        <v>8</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4"/>
  <sheetViews>
    <sheetView zoomScale="70" zoomScaleNormal="70" workbookViewId="0">
      <selection activeCell="Q15" sqref="Q15"/>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95</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96</v>
      </c>
      <c r="C5" s="83"/>
      <c r="D5" s="84"/>
      <c r="E5" s="85"/>
      <c r="F5" s="80">
        <f>IF(AND(ISNUMBER(F6),ISNUMBER(H6)),IF(F6=H6,Seadista!B6,IF(F6-H6&gt;0,Seadista!B4,Seadista!B5)),"Mängimata")</f>
        <v>2</v>
      </c>
      <c r="G5" s="81"/>
      <c r="H5" s="82"/>
      <c r="I5" s="80">
        <f>IF(AND(ISNUMBER(I6),ISNUMBER(K6)),IF(I6=K6,Seadista!B6,IF(I6-K6&gt;0,Seadista!B4,Seadista!B5)),"Mängimata")</f>
        <v>0</v>
      </c>
      <c r="J5" s="81"/>
      <c r="K5" s="82"/>
      <c r="L5" s="80">
        <f>IF(AND(ISNUMBER(L6),ISNUMBER(N6)),IF(L6=N6,Seadista!$B$6,IF(L6-N6&gt;0,Seadista!$B$4,Seadista!$B$5)),"Mängimata")</f>
        <v>0</v>
      </c>
      <c r="M5" s="81"/>
      <c r="N5" s="82"/>
      <c r="O5" s="80">
        <f>IF(AND(ISNUMBER(O6),ISNUMBER(Q6)),IF(O6=Q6,Seadista!$B$6,IF(O6-Q6&gt;0,Seadista!$B$4,Seadista!$B$5)),"Mängimata")</f>
        <v>0</v>
      </c>
      <c r="P5" s="81"/>
      <c r="Q5" s="82"/>
      <c r="R5" s="89">
        <f>SUMIF($C5:$O5,"&gt;=0")</f>
        <v>2</v>
      </c>
      <c r="S5" s="91">
        <f>IF(AND(ISNUMBER(F6),ISNUMBER(H6),ISNUMBER(I6),ISNUMBER(K6),ISNUMBER(L6),ISNUMBER(N6),ISNUMBER(O6),ISNUMBER(Q6)),F6-H6+I6-K6+L6-N6+O6-Q6,"pooleli")</f>
        <v>0</v>
      </c>
      <c r="T5" s="23">
        <f>RANK($R5,$R$5:$R$14,-1)</f>
        <v>2</v>
      </c>
      <c r="U5" s="24">
        <f>RANK($S5,$S$5:$S$14,-1)*0.01</f>
        <v>0.03</v>
      </c>
      <c r="V5" s="25">
        <f>T5+U5</f>
        <v>2.0299999999999998</v>
      </c>
      <c r="W5" s="78">
        <f>IF(AND(ISNUMBER($V$5),ISNUMBER($V$7),ISNUMBER($V$9),ISNUMBER($V$11),ISNUMBER($V$13)),RANK($V5,$V$5:$V$14),"pooleli")</f>
        <v>4</v>
      </c>
    </row>
    <row r="6" spans="1:23" s="13" customFormat="1" ht="30" customHeight="1" x14ac:dyDescent="0.25">
      <c r="A6" s="96"/>
      <c r="B6" s="100"/>
      <c r="C6" s="86"/>
      <c r="D6" s="87"/>
      <c r="E6" s="88"/>
      <c r="F6" s="26">
        <v>17</v>
      </c>
      <c r="G6" s="27" t="s">
        <v>7</v>
      </c>
      <c r="H6" s="28">
        <v>6</v>
      </c>
      <c r="I6" s="26">
        <v>15</v>
      </c>
      <c r="J6" s="27" t="s">
        <v>7</v>
      </c>
      <c r="K6" s="28">
        <v>16</v>
      </c>
      <c r="L6" s="26">
        <v>16</v>
      </c>
      <c r="M6" s="27" t="s">
        <v>7</v>
      </c>
      <c r="N6" s="28">
        <v>24</v>
      </c>
      <c r="O6" s="26">
        <v>16</v>
      </c>
      <c r="P6" s="27" t="s">
        <v>7</v>
      </c>
      <c r="Q6" s="28">
        <v>18</v>
      </c>
      <c r="R6" s="101"/>
      <c r="S6" s="93"/>
      <c r="T6" s="29"/>
      <c r="U6" s="30"/>
      <c r="V6" s="31"/>
      <c r="W6" s="94"/>
    </row>
    <row r="7" spans="1:23" s="13" customFormat="1" ht="30" customHeight="1" x14ac:dyDescent="0.25">
      <c r="A7" s="95">
        <f>TRANSPOSE(F4)</f>
        <v>2</v>
      </c>
      <c r="B7" s="99" t="s">
        <v>50</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0</v>
      </c>
      <c r="S7" s="91">
        <f>IF(AND(ISNUMBER(C8),ISNUMBER(E8),ISNUMBER(I8),ISNUMBER(K8),ISNUMBER(L8),ISNUMBER(N8),ISNUMBER(O8),ISNUMBER(Q8)),C8-E8+I8-K8+L8-N8+O8-Q8,"pooleli")</f>
        <v>-43</v>
      </c>
      <c r="T7" s="23">
        <f>RANK($R7,$R$5:$R$14,-1)</f>
        <v>1</v>
      </c>
      <c r="U7" s="24">
        <f>RANK($S7,$S$5:$S$14,-1)*0.01</f>
        <v>0.01</v>
      </c>
      <c r="V7" s="25">
        <f>T7+U7</f>
        <v>1.01</v>
      </c>
      <c r="W7" s="78">
        <f>IF(AND(ISNUMBER($V$5),ISNUMBER($V$7),ISNUMBER($V$9),ISNUMBER($V$11),ISNUMBER($V$13)),RANK($V7,$V$5:$V$14),"pooleli")</f>
        <v>5</v>
      </c>
    </row>
    <row r="8" spans="1:23" s="13" customFormat="1" ht="30" customHeight="1" x14ac:dyDescent="0.25">
      <c r="A8" s="96"/>
      <c r="B8" s="100"/>
      <c r="C8" s="26">
        <f>IF(ISBLANK(H6),"",H6)</f>
        <v>6</v>
      </c>
      <c r="D8" s="27" t="s">
        <v>7</v>
      </c>
      <c r="E8" s="28">
        <f>IF(ISBLANK(F6),"",F6)</f>
        <v>17</v>
      </c>
      <c r="F8" s="86"/>
      <c r="G8" s="87"/>
      <c r="H8" s="88"/>
      <c r="I8" s="26">
        <v>2</v>
      </c>
      <c r="J8" s="27" t="s">
        <v>7</v>
      </c>
      <c r="K8" s="28">
        <v>21</v>
      </c>
      <c r="L8" s="26">
        <v>3</v>
      </c>
      <c r="M8" s="27" t="s">
        <v>7</v>
      </c>
      <c r="N8" s="28">
        <v>12</v>
      </c>
      <c r="O8" s="26">
        <v>12</v>
      </c>
      <c r="P8" s="27" t="s">
        <v>7</v>
      </c>
      <c r="Q8" s="28">
        <v>16</v>
      </c>
      <c r="R8" s="90"/>
      <c r="S8" s="93"/>
      <c r="T8" s="32"/>
      <c r="U8" s="33"/>
      <c r="V8" s="34"/>
      <c r="W8" s="94"/>
    </row>
    <row r="9" spans="1:23" s="13" customFormat="1" ht="30" customHeight="1" x14ac:dyDescent="0.25">
      <c r="A9" s="95">
        <f>TRANSPOSE(I4)</f>
        <v>3</v>
      </c>
      <c r="B9" s="99" t="s">
        <v>48</v>
      </c>
      <c r="C9" s="80">
        <f>IF(AND(ISNUMBER(C10),ISNUMBER(E10)),IF(C10=E10,Seadista!B6,IF(C10-E10&gt;0,Seadista!B4,Seadista!B5)),"Mängimata")</f>
        <v>2</v>
      </c>
      <c r="D9" s="81"/>
      <c r="E9" s="82"/>
      <c r="F9" s="80">
        <f>IF(AND(ISNUMBER(F10),ISNUMBER(H10)),IF(F10=H10,Seadista!B6,IF(F10-H10&gt;0,Seadista!B4,Seadista!B5)),"Mängimata")</f>
        <v>2</v>
      </c>
      <c r="G9" s="81"/>
      <c r="H9" s="82"/>
      <c r="I9" s="83"/>
      <c r="J9" s="84"/>
      <c r="K9" s="85"/>
      <c r="L9" s="80">
        <f>IF(AND(ISNUMBER(L10),ISNUMBER(N10)),IF(L10=N10,Seadista!B6,IF(L10-N10&gt;0,Seadista!B4,Seadista!B5)),"Mängimata")</f>
        <v>2</v>
      </c>
      <c r="M9" s="81"/>
      <c r="N9" s="82"/>
      <c r="O9" s="80">
        <f>IF(AND(ISNUMBER(O10),ISNUMBER(Q10)),IF(O10=Q10,Seadista!$B$6,IF(O10-Q10&gt;0,Seadista!$B$4,Seadista!$B$5)),"Mängimata")</f>
        <v>2</v>
      </c>
      <c r="P9" s="81"/>
      <c r="Q9" s="82"/>
      <c r="R9" s="101">
        <f>SUMIF($C9:$O9,"&gt;=0")</f>
        <v>8</v>
      </c>
      <c r="S9" s="91">
        <f>IF(AND(ISNUMBER(F10),ISNUMBER(H10),ISNUMBER(C10),ISNUMBER(E10),ISNUMBER(L10),ISNUMBER(N10),ISNUMBER(O10),ISNUMBER(Q10)),F10-H10+C10-E10+L10-N10+O10-Q10,"pooleli")</f>
        <v>41</v>
      </c>
      <c r="T9" s="35">
        <f>RANK($R9,$R$5:$R$14,-1)</f>
        <v>5</v>
      </c>
      <c r="U9" s="35">
        <f>RANK($S9,$S$5:$S$14,-1)*0.01</f>
        <v>0.05</v>
      </c>
      <c r="V9" s="35">
        <f>T9+U9</f>
        <v>5.05</v>
      </c>
      <c r="W9" s="78">
        <f>IF(AND(ISNUMBER($V$5),ISNUMBER($V$7),ISNUMBER($V$9),ISNUMBER($V$11),ISNUMBER($V$13)),RANK($V9,$V$5:$V$14),"pooleli")</f>
        <v>1</v>
      </c>
    </row>
    <row r="10" spans="1:23" s="13" customFormat="1" ht="30" customHeight="1" x14ac:dyDescent="0.25">
      <c r="A10" s="96"/>
      <c r="B10" s="100"/>
      <c r="C10" s="26">
        <f>IF(ISBLANK(K6),"",K6)</f>
        <v>16</v>
      </c>
      <c r="D10" s="27" t="s">
        <v>7</v>
      </c>
      <c r="E10" s="28">
        <f>IF(ISBLANK(I6),"",I6)</f>
        <v>15</v>
      </c>
      <c r="F10" s="26">
        <f>IF(ISBLANK(K8),"",K8)</f>
        <v>21</v>
      </c>
      <c r="G10" s="27" t="s">
        <v>7</v>
      </c>
      <c r="H10" s="28">
        <f>IF(ISBLANK(I8),"",I8)</f>
        <v>2</v>
      </c>
      <c r="I10" s="86"/>
      <c r="J10" s="87"/>
      <c r="K10" s="88"/>
      <c r="L10" s="26">
        <v>14</v>
      </c>
      <c r="M10" s="27" t="s">
        <v>7</v>
      </c>
      <c r="N10" s="28">
        <v>8</v>
      </c>
      <c r="O10" s="26">
        <v>24</v>
      </c>
      <c r="P10" s="27" t="s">
        <v>7</v>
      </c>
      <c r="Q10" s="28">
        <v>9</v>
      </c>
      <c r="R10" s="101"/>
      <c r="S10" s="93"/>
      <c r="T10" s="35"/>
      <c r="U10" s="35"/>
      <c r="V10" s="35"/>
      <c r="W10" s="94"/>
    </row>
    <row r="11" spans="1:23" s="13" customFormat="1" ht="30" customHeight="1" x14ac:dyDescent="0.25">
      <c r="A11" s="95">
        <f>TRANSPOSE(L4)</f>
        <v>4</v>
      </c>
      <c r="B11" s="99" t="s">
        <v>86</v>
      </c>
      <c r="C11" s="80">
        <f>IF(AND(ISNUMBER(C12),ISNUMBER(E12)),IF(C12=E12,Seadista!$B$6,IF(C12-E12&gt;0,Seadista!$B$4,Seadista!$B$5)),"Mängimata")</f>
        <v>2</v>
      </c>
      <c r="D11" s="81"/>
      <c r="E11" s="82"/>
      <c r="F11" s="80">
        <f>IF(AND(ISNUMBER(F12),ISNUMBER(H12)),IF(F12=H12,Seadista!$B$6,IF(F12-H12&gt;0,Seadista!$B$4,Seadista!$B$5)),"Mängimata")</f>
        <v>2</v>
      </c>
      <c r="G11" s="81"/>
      <c r="H11" s="82"/>
      <c r="I11" s="80">
        <f>IF(AND(ISNUMBER(I12),ISNUMBER(K12)),IF(I12=K12,Seadista!$B$6,IF(I12-K12&gt;0,Seadista!$B$4,Seadista!$B$5)),"Mängimata")</f>
        <v>0</v>
      </c>
      <c r="J11" s="81"/>
      <c r="K11" s="82"/>
      <c r="L11" s="83"/>
      <c r="M11" s="84"/>
      <c r="N11" s="85"/>
      <c r="O11" s="80">
        <f>IF(AND(ISNUMBER(O12),ISNUMBER(Q12)),IF(O12=Q12,Seadista!$B$6,IF(O12-Q12&gt;0,Seadista!$B$4,Seadista!$B$5)),"Mängimata")</f>
        <v>2</v>
      </c>
      <c r="P11" s="81"/>
      <c r="Q11" s="82"/>
      <c r="R11" s="89">
        <f>SUMIF($C11:$O11,"&gt;=0")</f>
        <v>6</v>
      </c>
      <c r="S11" s="91">
        <f>IF(AND(ISNUMBER(F12),ISNUMBER(H12),ISNUMBER(I12),ISNUMBER(K12),ISNUMBER(C12),ISNUMBER(E12),ISNUMBER(O12),ISNUMBER(Q12)),F12-H12+I12-K12+C12-E12+O12-Q12,"pooleli")</f>
        <v>19</v>
      </c>
      <c r="T11" s="23">
        <f>RANK($R11,$R$5:$R$14,-1)</f>
        <v>4</v>
      </c>
      <c r="U11" s="24">
        <f>RANK($S11,$S$5:$S$14,-1)*0.01</f>
        <v>0.04</v>
      </c>
      <c r="V11" s="25">
        <f>T11+U11</f>
        <v>4.04</v>
      </c>
      <c r="W11" s="78">
        <f>IF(AND(ISNUMBER($V$5),ISNUMBER($V$7),ISNUMBER($V$9),ISNUMBER($V$11),ISNUMBER($V$13)),RANK($V11,$V$5:$V$14),"pooleli")</f>
        <v>2</v>
      </c>
    </row>
    <row r="12" spans="1:23" s="13" customFormat="1" ht="30" customHeight="1" x14ac:dyDescent="0.25">
      <c r="A12" s="96"/>
      <c r="B12" s="100"/>
      <c r="C12" s="26">
        <f>IF(ISBLANK(N6),"",N6)</f>
        <v>24</v>
      </c>
      <c r="D12" s="27" t="s">
        <v>7</v>
      </c>
      <c r="E12" s="28">
        <f>IF(ISBLANK(L6),"",L6)</f>
        <v>16</v>
      </c>
      <c r="F12" s="26">
        <f>IF(ISBLANK(N8),"",N8)</f>
        <v>12</v>
      </c>
      <c r="G12" s="27" t="s">
        <v>7</v>
      </c>
      <c r="H12" s="28">
        <f>IF(ISBLANK(L8),"",L8)</f>
        <v>3</v>
      </c>
      <c r="I12" s="26">
        <f>IF(ISBLANK(N10),"",N10)</f>
        <v>8</v>
      </c>
      <c r="J12" s="27" t="s">
        <v>7</v>
      </c>
      <c r="K12" s="28">
        <f>IF(ISBLANK(L10),"",L10)</f>
        <v>14</v>
      </c>
      <c r="L12" s="86"/>
      <c r="M12" s="87"/>
      <c r="N12" s="88"/>
      <c r="O12" s="26">
        <v>27</v>
      </c>
      <c r="P12" s="27" t="s">
        <v>7</v>
      </c>
      <c r="Q12" s="28">
        <v>19</v>
      </c>
      <c r="R12" s="90"/>
      <c r="S12" s="93"/>
      <c r="T12" s="32"/>
      <c r="U12" s="33"/>
      <c r="V12" s="34"/>
      <c r="W12" s="94"/>
    </row>
    <row r="13" spans="1:23" s="15" customFormat="1" ht="30" customHeight="1" x14ac:dyDescent="0.2">
      <c r="A13" s="95">
        <f>TRANSPOSE(O4)</f>
        <v>5</v>
      </c>
      <c r="B13" s="99" t="s">
        <v>40</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0</v>
      </c>
      <c r="J13" s="81"/>
      <c r="K13" s="82"/>
      <c r="L13" s="80">
        <f>IF(AND(ISNUMBER(L14),ISNUMBER(N14)),IF(L14=N14,Seadista!$B$6,IF(L14-N14&gt;0,Seadista!$B$4,Seadista!$B$5)),"Mängimata")</f>
        <v>0</v>
      </c>
      <c r="M13" s="81"/>
      <c r="N13" s="82"/>
      <c r="O13" s="83"/>
      <c r="P13" s="84"/>
      <c r="Q13" s="85"/>
      <c r="R13" s="89">
        <f>SUMIF($C13:$P13,"&gt;=0")</f>
        <v>4</v>
      </c>
      <c r="S13" s="91">
        <f>IF(AND(ISNUMBER(C14),ISNUMBER(E14),ISNUMBER(F14),ISNUMBER(H14),ISNUMBER(I14),ISNUMBER(K14),ISNUMBER(L14),ISNUMBER(N14)),C14-E14+F14-H14+I14-K14+L14-N14,"pooleli")</f>
        <v>-17</v>
      </c>
      <c r="T13" s="36">
        <f>RANK($R13,$R$5:$R$14,-1)</f>
        <v>3</v>
      </c>
      <c r="U13" s="35">
        <f>RANK($S13,$S$5:$S$14,-1)*0.01</f>
        <v>0.02</v>
      </c>
      <c r="V13" s="37">
        <f>T13+U13</f>
        <v>3.02</v>
      </c>
      <c r="W13" s="78">
        <f>IF(AND(ISNUMBER($V$5),ISNUMBER($V$7),ISNUMBER($V$9),ISNUMBER($V$11),ISNUMBER($V$13)),RANK($V13,$V$5:$V$14),"pooleli")</f>
        <v>3</v>
      </c>
    </row>
    <row r="14" spans="1:23" s="15" customFormat="1" ht="30" customHeight="1" x14ac:dyDescent="0.2">
      <c r="A14" s="96"/>
      <c r="B14" s="100"/>
      <c r="C14" s="26">
        <f>IF(ISBLANK(Q$6),"",Q$6)</f>
        <v>18</v>
      </c>
      <c r="D14" s="27" t="s">
        <v>7</v>
      </c>
      <c r="E14" s="28">
        <f>IF(ISBLANK(O$6),"",O$6)</f>
        <v>16</v>
      </c>
      <c r="F14" s="26">
        <f>IF(ISBLANK(Q8),"",Q8)</f>
        <v>16</v>
      </c>
      <c r="G14" s="27" t="s">
        <v>7</v>
      </c>
      <c r="H14" s="28">
        <f>IF(ISBLANK(O8),"",O8)</f>
        <v>12</v>
      </c>
      <c r="I14" s="26">
        <f>IF(ISBLANK(Q10),"",Q10)</f>
        <v>9</v>
      </c>
      <c r="J14" s="27" t="s">
        <v>7</v>
      </c>
      <c r="K14" s="28">
        <f>IF(ISBLANK(O10),"",O10)</f>
        <v>24</v>
      </c>
      <c r="L14" s="26">
        <f>IF(ISBLANK(Q12),"",Q12)</f>
        <v>19</v>
      </c>
      <c r="M14" s="27" t="s">
        <v>7</v>
      </c>
      <c r="N14" s="28">
        <f>IF(ISBLANK(O12),"",O12)</f>
        <v>27</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W14"/>
  <sheetViews>
    <sheetView zoomScale="70" zoomScaleNormal="70" workbookViewId="0">
      <selection activeCell="O13" sqref="O13:Q14"/>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97</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98</v>
      </c>
      <c r="C5" s="83"/>
      <c r="D5" s="84"/>
      <c r="E5" s="85"/>
      <c r="F5" s="80">
        <f>IF(AND(ISNUMBER(F6),ISNUMBER(H6)),IF(F6=H6,Seadista!B6,IF(F6-H6&gt;0,Seadista!B4,Seadista!B5)),"Mängimata")</f>
        <v>0</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2</v>
      </c>
      <c r="P5" s="81"/>
      <c r="Q5" s="82"/>
      <c r="R5" s="89">
        <f>SUMIF($C5:$O5,"&gt;=0")</f>
        <v>6</v>
      </c>
      <c r="S5" s="91">
        <f>IF(AND(ISNUMBER(F6),ISNUMBER(H6),ISNUMBER(I6),ISNUMBER(K6),ISNUMBER(L6),ISNUMBER(N6),ISNUMBER(O6),ISNUMBER(Q6)),F6-H6+I6-K6+L6-N6+O6-Q6,"pooleli")</f>
        <v>44</v>
      </c>
      <c r="T5" s="23">
        <f>RANK($R5,$R$5:$R$14,-1)</f>
        <v>4</v>
      </c>
      <c r="U5" s="24">
        <f>RANK($S5,$S$5:$S$14,-1)*0.01</f>
        <v>0.04</v>
      </c>
      <c r="V5" s="25">
        <f>T5+U5</f>
        <v>4.04</v>
      </c>
      <c r="W5" s="78">
        <f>IF(AND(ISNUMBER($V$5),ISNUMBER($V$7),ISNUMBER($V$9),ISNUMBER($V$11),ISNUMBER($V$13)),RANK($V5,$V$5:$V$14),"pooleli")</f>
        <v>2</v>
      </c>
    </row>
    <row r="6" spans="1:23" s="13" customFormat="1" ht="30" customHeight="1" x14ac:dyDescent="0.25">
      <c r="A6" s="96"/>
      <c r="B6" s="100"/>
      <c r="C6" s="86"/>
      <c r="D6" s="87"/>
      <c r="E6" s="88"/>
      <c r="F6" s="26">
        <v>21</v>
      </c>
      <c r="G6" s="27" t="s">
        <v>7</v>
      </c>
      <c r="H6" s="28">
        <v>28</v>
      </c>
      <c r="I6" s="26">
        <v>42</v>
      </c>
      <c r="J6" s="27" t="s">
        <v>7</v>
      </c>
      <c r="K6" s="28">
        <v>3</v>
      </c>
      <c r="L6" s="26">
        <v>17</v>
      </c>
      <c r="M6" s="27" t="s">
        <v>7</v>
      </c>
      <c r="N6" s="28">
        <v>9</v>
      </c>
      <c r="O6" s="26">
        <v>18</v>
      </c>
      <c r="P6" s="27" t="s">
        <v>7</v>
      </c>
      <c r="Q6" s="28">
        <v>14</v>
      </c>
      <c r="R6" s="101"/>
      <c r="S6" s="93"/>
      <c r="T6" s="29"/>
      <c r="U6" s="30"/>
      <c r="V6" s="31"/>
      <c r="W6" s="94"/>
    </row>
    <row r="7" spans="1:23" s="13" customFormat="1" ht="30" customHeight="1" x14ac:dyDescent="0.25">
      <c r="A7" s="95">
        <f>TRANSPOSE(F4)</f>
        <v>2</v>
      </c>
      <c r="B7" s="99" t="s">
        <v>99</v>
      </c>
      <c r="C7" s="80">
        <f>IF(AND(ISNUMBER(C8),ISNUMBER(E8)),IF(C8=E8,Seadista!B6,IF(C8-E8&gt;0,Seadista!B4,Seadista!B5)),"Mängimata")</f>
        <v>2</v>
      </c>
      <c r="D7" s="81"/>
      <c r="E7" s="82"/>
      <c r="F7" s="83"/>
      <c r="G7" s="84"/>
      <c r="H7" s="85"/>
      <c r="I7" s="80">
        <f>IF(AND(ISNUMBER(I8),ISNUMBER(K8)),IF(I8=K8,Seadista!B6,IF(I8-K8&gt;0,Seadista!B4,Seadista!B5)),"Mängimata")</f>
        <v>2</v>
      </c>
      <c r="J7" s="81"/>
      <c r="K7" s="82"/>
      <c r="L7" s="80">
        <f>IF(AND(ISNUMBER(L8),ISNUMBER(N8)),IF(L8=N8,Seadista!B6,IF(L8-N8&gt;0,Seadista!B4,Seadista!B5)),"Mängimata")</f>
        <v>2</v>
      </c>
      <c r="M7" s="81"/>
      <c r="N7" s="82"/>
      <c r="O7" s="80">
        <f>IF(AND(ISNUMBER(O8),ISNUMBER(Q8)),IF(O8=Q8,Seadista!$B$6,IF(O8-Q8&gt;0,Seadista!$B$4,Seadista!$B$5)),"Mängimata")</f>
        <v>2</v>
      </c>
      <c r="P7" s="81"/>
      <c r="Q7" s="82"/>
      <c r="R7" s="89">
        <f>SUMIF($C7:$O7,"&gt;=0")</f>
        <v>8</v>
      </c>
      <c r="S7" s="91">
        <f>IF(AND(ISNUMBER(C8),ISNUMBER(E8),ISNUMBER(I8),ISNUMBER(K8),ISNUMBER(L8),ISNUMBER(N8),ISNUMBER(O8),ISNUMBER(Q8)),C8-E8+I8-K8+L8-N8+O8-Q8,"pooleli")</f>
        <v>88</v>
      </c>
      <c r="T7" s="23">
        <f>RANK($R7,$R$5:$R$14,-1)</f>
        <v>5</v>
      </c>
      <c r="U7" s="24">
        <f>RANK($S7,$S$5:$S$14,-1)*0.01</f>
        <v>0.05</v>
      </c>
      <c r="V7" s="25">
        <f>T7+U7</f>
        <v>5.05</v>
      </c>
      <c r="W7" s="78">
        <f>IF(AND(ISNUMBER($V$5),ISNUMBER($V$7),ISNUMBER($V$9),ISNUMBER($V$11),ISNUMBER($V$13)),RANK($V7,$V$5:$V$14),"pooleli")</f>
        <v>1</v>
      </c>
    </row>
    <row r="8" spans="1:23" s="13" customFormat="1" ht="30" customHeight="1" x14ac:dyDescent="0.25">
      <c r="A8" s="96"/>
      <c r="B8" s="100"/>
      <c r="C8" s="26">
        <f>IF(ISBLANK(H6),"",H6)</f>
        <v>28</v>
      </c>
      <c r="D8" s="27" t="s">
        <v>7</v>
      </c>
      <c r="E8" s="28">
        <f>IF(ISBLANK(F6),"",F6)</f>
        <v>21</v>
      </c>
      <c r="F8" s="86"/>
      <c r="G8" s="87"/>
      <c r="H8" s="88"/>
      <c r="I8" s="26">
        <v>53</v>
      </c>
      <c r="J8" s="27" t="s">
        <v>7</v>
      </c>
      <c r="K8" s="28">
        <v>6</v>
      </c>
      <c r="L8" s="26">
        <v>35</v>
      </c>
      <c r="M8" s="27" t="s">
        <v>7</v>
      </c>
      <c r="N8" s="28">
        <v>9</v>
      </c>
      <c r="O8" s="26">
        <v>26</v>
      </c>
      <c r="P8" s="27" t="s">
        <v>7</v>
      </c>
      <c r="Q8" s="28">
        <v>18</v>
      </c>
      <c r="R8" s="90"/>
      <c r="S8" s="93"/>
      <c r="T8" s="32"/>
      <c r="U8" s="33"/>
      <c r="V8" s="34"/>
      <c r="W8" s="94"/>
    </row>
    <row r="9" spans="1:23" s="13" customFormat="1" ht="30" customHeight="1" x14ac:dyDescent="0.25">
      <c r="A9" s="95">
        <f>TRANSPOSE(I4)</f>
        <v>3</v>
      </c>
      <c r="B9" s="99" t="s">
        <v>82</v>
      </c>
      <c r="C9" s="80">
        <f>IF(AND(ISNUMBER(C10),ISNUMBER(E10)),IF(C10=E10,Seadista!B6,IF(C10-E10&gt;0,Seadista!B4,Seadista!B5)),"Mängimata")</f>
        <v>0</v>
      </c>
      <c r="D9" s="81"/>
      <c r="E9" s="82"/>
      <c r="F9" s="80">
        <f>IF(AND(ISNUMBER(F10),ISNUMBER(H10)),IF(F10=H10,Seadista!B6,IF(F10-H10&gt;0,Seadista!B4,Seadista!B5)),"Mängimata")</f>
        <v>0</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101">
        <f>SUMIF($C9:$O9,"&gt;=0")</f>
        <v>0</v>
      </c>
      <c r="S9" s="91">
        <f>IF(AND(ISNUMBER(F10),ISNUMBER(H10),ISNUMBER(C10),ISNUMBER(E10),ISNUMBER(L10),ISNUMBER(N10),ISNUMBER(O10),ISNUMBER(Q10)),F10-H10+C10-E10+L10-N10+O10-Q10,"pooleli")</f>
        <v>-110</v>
      </c>
      <c r="T9" s="35">
        <f>RANK($R9,$R$5:$R$14,-1)</f>
        <v>1</v>
      </c>
      <c r="U9" s="35">
        <f>RANK($S9,$S$5:$S$14,-1)*0.01</f>
        <v>0.01</v>
      </c>
      <c r="V9" s="35">
        <f>T9+U9</f>
        <v>1.01</v>
      </c>
      <c r="W9" s="78">
        <f>IF(AND(ISNUMBER($V$5),ISNUMBER($V$7),ISNUMBER($V$9),ISNUMBER($V$11),ISNUMBER($V$13)),RANK($V9,$V$5:$V$14),"pooleli")</f>
        <v>5</v>
      </c>
    </row>
    <row r="10" spans="1:23" s="13" customFormat="1" ht="30" customHeight="1" x14ac:dyDescent="0.25">
      <c r="A10" s="96"/>
      <c r="B10" s="100"/>
      <c r="C10" s="26">
        <f>IF(ISBLANK(K6),"",K6)</f>
        <v>3</v>
      </c>
      <c r="D10" s="27" t="s">
        <v>7</v>
      </c>
      <c r="E10" s="28">
        <f>IF(ISBLANK(I6),"",I6)</f>
        <v>42</v>
      </c>
      <c r="F10" s="26">
        <f>IF(ISBLANK(K8),"",K8)</f>
        <v>6</v>
      </c>
      <c r="G10" s="27" t="s">
        <v>7</v>
      </c>
      <c r="H10" s="28">
        <f>IF(ISBLANK(I8),"",I8)</f>
        <v>53</v>
      </c>
      <c r="I10" s="86"/>
      <c r="J10" s="87"/>
      <c r="K10" s="88"/>
      <c r="L10" s="26">
        <v>11</v>
      </c>
      <c r="M10" s="27" t="s">
        <v>7</v>
      </c>
      <c r="N10" s="28">
        <v>22</v>
      </c>
      <c r="O10" s="26">
        <v>14</v>
      </c>
      <c r="P10" s="27" t="s">
        <v>7</v>
      </c>
      <c r="Q10" s="28">
        <v>27</v>
      </c>
      <c r="R10" s="101"/>
      <c r="S10" s="93"/>
      <c r="T10" s="35"/>
      <c r="U10" s="35"/>
      <c r="V10" s="35"/>
      <c r="W10" s="94"/>
    </row>
    <row r="11" spans="1:23" s="13" customFormat="1" ht="30" customHeight="1" x14ac:dyDescent="0.25">
      <c r="A11" s="95">
        <f>TRANSPOSE(L4)</f>
        <v>4</v>
      </c>
      <c r="B11" s="99" t="s">
        <v>102</v>
      </c>
      <c r="C11" s="80">
        <f>IF(AND(ISNUMBER(C12),ISNUMBER(E12)),IF(C12=E12,Seadista!$B$6,IF(C12-E12&gt;0,Seadista!$B$4,Seadista!$B$5)),"Mängimata")</f>
        <v>0</v>
      </c>
      <c r="D11" s="81"/>
      <c r="E11" s="82"/>
      <c r="F11" s="80">
        <f>IF(AND(ISNUMBER(F12),ISNUMBER(H12)),IF(F12=H12,Seadista!$B$6,IF(F12-H12&gt;0,Seadista!$B$4,Seadista!$B$5)),"Mängimata")</f>
        <v>0</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0</v>
      </c>
      <c r="P11" s="81"/>
      <c r="Q11" s="82"/>
      <c r="R11" s="89">
        <f>SUMIF($C11:$O11,"&gt;=0")</f>
        <v>2</v>
      </c>
      <c r="S11" s="91">
        <f>IF(AND(ISNUMBER(F12),ISNUMBER(H12),ISNUMBER(I12),ISNUMBER(K12),ISNUMBER(C12),ISNUMBER(E12),ISNUMBER(O12),ISNUMBER(Q12)),F12-H12+I12-K12+C12-E12+O12-Q12,"pooleli")</f>
        <v>-29</v>
      </c>
      <c r="T11" s="23">
        <f>RANK($R11,$R$5:$R$14,-1)</f>
        <v>2</v>
      </c>
      <c r="U11" s="24">
        <f>RANK($S11,$S$5:$S$14,-1)*0.01</f>
        <v>0.02</v>
      </c>
      <c r="V11" s="25">
        <f>T11+U11</f>
        <v>2.02</v>
      </c>
      <c r="W11" s="78">
        <f>IF(AND(ISNUMBER($V$5),ISNUMBER($V$7),ISNUMBER($V$9),ISNUMBER($V$11),ISNUMBER($V$13)),RANK($V11,$V$5:$V$14),"pooleli")</f>
        <v>4</v>
      </c>
    </row>
    <row r="12" spans="1:23" s="13" customFormat="1" ht="30" customHeight="1" x14ac:dyDescent="0.25">
      <c r="A12" s="96"/>
      <c r="B12" s="100"/>
      <c r="C12" s="26">
        <f>IF(ISBLANK(N6),"",N6)</f>
        <v>9</v>
      </c>
      <c r="D12" s="27" t="s">
        <v>7</v>
      </c>
      <c r="E12" s="28">
        <f>IF(ISBLANK(L6),"",L6)</f>
        <v>17</v>
      </c>
      <c r="F12" s="26">
        <f>IF(ISBLANK(N8),"",N8)</f>
        <v>9</v>
      </c>
      <c r="G12" s="27" t="s">
        <v>7</v>
      </c>
      <c r="H12" s="28">
        <f>IF(ISBLANK(L8),"",L8)</f>
        <v>35</v>
      </c>
      <c r="I12" s="26">
        <f>IF(ISBLANK(N10),"",N10)</f>
        <v>22</v>
      </c>
      <c r="J12" s="27" t="s">
        <v>7</v>
      </c>
      <c r="K12" s="28">
        <f>IF(ISBLANK(L10),"",L10)</f>
        <v>11</v>
      </c>
      <c r="L12" s="86"/>
      <c r="M12" s="87"/>
      <c r="N12" s="88"/>
      <c r="O12" s="26">
        <v>28</v>
      </c>
      <c r="P12" s="27" t="s">
        <v>7</v>
      </c>
      <c r="Q12" s="28">
        <v>34</v>
      </c>
      <c r="R12" s="90"/>
      <c r="S12" s="93"/>
      <c r="T12" s="32"/>
      <c r="U12" s="33"/>
      <c r="V12" s="34"/>
      <c r="W12" s="94"/>
    </row>
    <row r="13" spans="1:23" s="15" customFormat="1" ht="30" customHeight="1" x14ac:dyDescent="0.2">
      <c r="A13" s="95">
        <f>TRANSPOSE(O4)</f>
        <v>5</v>
      </c>
      <c r="B13" s="99" t="s">
        <v>85</v>
      </c>
      <c r="C13" s="80">
        <f>IF(AND(ISNUMBER(C14),ISNUMBER(E14)),IF(C14=E14,Seadista!$B$6,IF(C14-E14&gt;0,Seadista!$B$4,Seadista!$B$5)),"Mängimata")</f>
        <v>0</v>
      </c>
      <c r="D13" s="81"/>
      <c r="E13" s="82"/>
      <c r="F13" s="80">
        <f>IF(AND(ISNUMBER(F14),ISNUMBER(H14)),IF(F14=H14,Seadista!$B$6,IF(F14-H14&gt;0,Seadista!$B$4,Seadista!$B$5)),"Mängimata")</f>
        <v>0</v>
      </c>
      <c r="G13" s="81"/>
      <c r="H13" s="82"/>
      <c r="I13" s="80">
        <f>IF(AND(ISNUMBER(I14),ISNUMBER(K14)),IF(I14=K14,Seadista!$B$6,IF(I14-K14&gt;0,Seadista!$B$4,Seadista!$B$5)),"Mängimata")</f>
        <v>2</v>
      </c>
      <c r="J13" s="81"/>
      <c r="K13" s="82"/>
      <c r="L13" s="80">
        <f>IF(AND(ISNUMBER(L14),ISNUMBER(N14)),IF(L14=N14,Seadista!$B$6,IF(L14-N14&gt;0,Seadista!$B$4,Seadista!$B$5)),"Mängimata")</f>
        <v>2</v>
      </c>
      <c r="M13" s="81"/>
      <c r="N13" s="82"/>
      <c r="O13" s="83"/>
      <c r="P13" s="84"/>
      <c r="Q13" s="85"/>
      <c r="R13" s="89">
        <f>SUMIF($C13:$P13,"&gt;=0")</f>
        <v>4</v>
      </c>
      <c r="S13" s="91">
        <f>IF(AND(ISNUMBER(C14),ISNUMBER(E14),ISNUMBER(F14),ISNUMBER(H14),ISNUMBER(I14),ISNUMBER(K14),ISNUMBER(L14),ISNUMBER(N14)),C14-E14+F14-H14+I14-K14+L14-N14,"pooleli")</f>
        <v>7</v>
      </c>
      <c r="T13" s="36">
        <f>RANK($R13,$R$5:$R$14,-1)</f>
        <v>3</v>
      </c>
      <c r="U13" s="35">
        <f>RANK($S13,$S$5:$S$14,-1)*0.01</f>
        <v>0.03</v>
      </c>
      <c r="V13" s="37">
        <f>T13+U13</f>
        <v>3.03</v>
      </c>
      <c r="W13" s="78">
        <f>IF(AND(ISNUMBER($V$5),ISNUMBER($V$7),ISNUMBER($V$9),ISNUMBER($V$11),ISNUMBER($V$13)),RANK($V13,$V$5:$V$14),"pooleli")</f>
        <v>3</v>
      </c>
    </row>
    <row r="14" spans="1:23" s="15" customFormat="1" ht="30" customHeight="1" x14ac:dyDescent="0.2">
      <c r="A14" s="96"/>
      <c r="B14" s="100"/>
      <c r="C14" s="26">
        <f>IF(ISBLANK(Q$6),"",Q$6)</f>
        <v>14</v>
      </c>
      <c r="D14" s="27" t="s">
        <v>7</v>
      </c>
      <c r="E14" s="28">
        <f>IF(ISBLANK(O$6),"",O$6)</f>
        <v>18</v>
      </c>
      <c r="F14" s="26">
        <f>IF(ISBLANK(Q8),"",Q8)</f>
        <v>18</v>
      </c>
      <c r="G14" s="27" t="s">
        <v>7</v>
      </c>
      <c r="H14" s="28">
        <f>IF(ISBLANK(O8),"",O8)</f>
        <v>26</v>
      </c>
      <c r="I14" s="26">
        <f>IF(ISBLANK(Q10),"",Q10)</f>
        <v>27</v>
      </c>
      <c r="J14" s="27" t="s">
        <v>7</v>
      </c>
      <c r="K14" s="28">
        <f>IF(ISBLANK(O10),"",O10)</f>
        <v>14</v>
      </c>
      <c r="L14" s="26">
        <f>IF(ISBLANK(Q12),"",Q12)</f>
        <v>34</v>
      </c>
      <c r="M14" s="27" t="s">
        <v>7</v>
      </c>
      <c r="N14" s="28">
        <f>IF(ISBLANK(O12),"",O12)</f>
        <v>28</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W14"/>
  <sheetViews>
    <sheetView zoomScale="70" zoomScaleNormal="70" workbookViewId="0">
      <selection activeCell="O11" sqref="O11:Q11"/>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100</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101</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2</v>
      </c>
      <c r="P5" s="81"/>
      <c r="Q5" s="82"/>
      <c r="R5" s="89">
        <f>SUMIF($C5:$O5,"&gt;=0")</f>
        <v>8</v>
      </c>
      <c r="S5" s="91">
        <f>IF(AND(ISNUMBER(F6),ISNUMBER(H6),ISNUMBER(I6),ISNUMBER(K6),ISNUMBER(L6),ISNUMBER(N6),ISNUMBER(O6),ISNUMBER(Q6)),F6-H6+I6-K6+L6-N6+O6-Q6,"pooleli")</f>
        <v>60</v>
      </c>
      <c r="T5" s="23">
        <f>RANK($R5,$R$5:$R$14,-1)</f>
        <v>5</v>
      </c>
      <c r="U5" s="24">
        <f>RANK($S5,$S$5:$S$14,-1)*0.01</f>
        <v>0.05</v>
      </c>
      <c r="V5" s="25">
        <f>T5+U5</f>
        <v>5.05</v>
      </c>
      <c r="W5" s="78">
        <f>IF(AND(ISNUMBER($V$5),ISNUMBER($V$7),ISNUMBER($V$9),ISNUMBER($V$11),ISNUMBER($V$13)),RANK($V5,$V$5:$V$14),"pooleli")</f>
        <v>1</v>
      </c>
    </row>
    <row r="6" spans="1:23" s="13" customFormat="1" ht="30" customHeight="1" x14ac:dyDescent="0.25">
      <c r="A6" s="96"/>
      <c r="B6" s="100"/>
      <c r="C6" s="86"/>
      <c r="D6" s="87"/>
      <c r="E6" s="88"/>
      <c r="F6" s="26">
        <v>32</v>
      </c>
      <c r="G6" s="27" t="s">
        <v>7</v>
      </c>
      <c r="H6" s="28">
        <v>15</v>
      </c>
      <c r="I6" s="26">
        <v>36</v>
      </c>
      <c r="J6" s="27" t="s">
        <v>7</v>
      </c>
      <c r="K6" s="28">
        <v>13</v>
      </c>
      <c r="L6" s="26">
        <v>33</v>
      </c>
      <c r="M6" s="27" t="s">
        <v>7</v>
      </c>
      <c r="N6" s="28">
        <v>20</v>
      </c>
      <c r="O6" s="26">
        <v>30</v>
      </c>
      <c r="P6" s="27" t="s">
        <v>7</v>
      </c>
      <c r="Q6" s="28">
        <v>23</v>
      </c>
      <c r="R6" s="101"/>
      <c r="S6" s="93"/>
      <c r="T6" s="29"/>
      <c r="U6" s="30"/>
      <c r="V6" s="31"/>
      <c r="W6" s="94"/>
    </row>
    <row r="7" spans="1:23" s="13" customFormat="1" ht="30" customHeight="1" x14ac:dyDescent="0.25">
      <c r="A7" s="95">
        <f>TRANSPOSE(F4)</f>
        <v>2</v>
      </c>
      <c r="B7" s="99" t="s">
        <v>45</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0</v>
      </c>
      <c r="S7" s="91">
        <f>IF(AND(ISNUMBER(C8),ISNUMBER(E8),ISNUMBER(I8),ISNUMBER(K8),ISNUMBER(L8),ISNUMBER(N8),ISNUMBER(O8),ISNUMBER(Q8)),C8-E8+I8-K8+L8-N8+O8-Q8,"pooleli")</f>
        <v>-60</v>
      </c>
      <c r="T7" s="23">
        <f>RANK($R7,$R$5:$R$14,-1)</f>
        <v>1</v>
      </c>
      <c r="U7" s="24">
        <f>RANK($S7,$S$5:$S$14,-1)*0.01</f>
        <v>0.01</v>
      </c>
      <c r="V7" s="25">
        <f>T7+U7</f>
        <v>1.01</v>
      </c>
      <c r="W7" s="78">
        <f>IF(AND(ISNUMBER($V$5),ISNUMBER($V$7),ISNUMBER($V$9),ISNUMBER($V$11),ISNUMBER($V$13)),RANK($V7,$V$5:$V$14),"pooleli")</f>
        <v>5</v>
      </c>
    </row>
    <row r="8" spans="1:23" s="13" customFormat="1" ht="30" customHeight="1" x14ac:dyDescent="0.25">
      <c r="A8" s="96"/>
      <c r="B8" s="100"/>
      <c r="C8" s="26">
        <f>IF(ISBLANK(H6),"",H6)</f>
        <v>15</v>
      </c>
      <c r="D8" s="27" t="s">
        <v>7</v>
      </c>
      <c r="E8" s="28">
        <f>IF(ISBLANK(F6),"",F6)</f>
        <v>32</v>
      </c>
      <c r="F8" s="86"/>
      <c r="G8" s="87"/>
      <c r="H8" s="88"/>
      <c r="I8" s="26">
        <v>8</v>
      </c>
      <c r="J8" s="27" t="s">
        <v>7</v>
      </c>
      <c r="K8" s="28">
        <v>23</v>
      </c>
      <c r="L8" s="26">
        <v>14</v>
      </c>
      <c r="M8" s="27" t="s">
        <v>7</v>
      </c>
      <c r="N8" s="28">
        <v>36</v>
      </c>
      <c r="O8" s="26">
        <v>23</v>
      </c>
      <c r="P8" s="27" t="s">
        <v>7</v>
      </c>
      <c r="Q8" s="28">
        <v>29</v>
      </c>
      <c r="R8" s="90"/>
      <c r="S8" s="93"/>
      <c r="T8" s="32"/>
      <c r="U8" s="33"/>
      <c r="V8" s="34"/>
      <c r="W8" s="94"/>
    </row>
    <row r="9" spans="1:23" s="13" customFormat="1" ht="30" customHeight="1" x14ac:dyDescent="0.25">
      <c r="A9" s="95">
        <f>TRANSPOSE(I4)</f>
        <v>3</v>
      </c>
      <c r="B9" s="99" t="s">
        <v>37</v>
      </c>
      <c r="C9" s="80">
        <f>IF(AND(ISNUMBER(C10),ISNUMBER(E10)),IF(C10=E10,Seadista!B6,IF(C10-E10&gt;0,Seadista!B4,Seadista!B5)),"Mängimata")</f>
        <v>0</v>
      </c>
      <c r="D9" s="81"/>
      <c r="E9" s="82"/>
      <c r="F9" s="80">
        <f>IF(AND(ISNUMBER(F10),ISNUMBER(H10)),IF(F10=H10,Seadista!B6,IF(F10-H10&gt;0,Seadista!B4,Seadista!B5)),"Mängimata")</f>
        <v>2</v>
      </c>
      <c r="G9" s="81"/>
      <c r="H9" s="82"/>
      <c r="I9" s="83"/>
      <c r="J9" s="84"/>
      <c r="K9" s="85"/>
      <c r="L9" s="80">
        <f>IF(AND(ISNUMBER(L10),ISNUMBER(N10)),IF(L10=N10,Seadista!B6,IF(L10-N10&gt;0,Seadista!B4,Seadista!B5)),"Mängimata")</f>
        <v>0</v>
      </c>
      <c r="M9" s="81"/>
      <c r="N9" s="82"/>
      <c r="O9" s="80">
        <f>IF(AND(ISNUMBER(O10),ISNUMBER(Q10)),IF(O10=Q10,Seadista!$B$6,IF(O10-Q10&gt;0,Seadista!$B$4,Seadista!$B$5)),"Mängimata")</f>
        <v>2</v>
      </c>
      <c r="P9" s="81"/>
      <c r="Q9" s="82"/>
      <c r="R9" s="101">
        <f>SUMIF($C9:$O9,"&gt;=0")</f>
        <v>4</v>
      </c>
      <c r="S9" s="91">
        <f>IF(AND(ISNUMBER(F10),ISNUMBER(H10),ISNUMBER(C10),ISNUMBER(E10),ISNUMBER(L10),ISNUMBER(N10),ISNUMBER(O10),ISNUMBER(Q10)),F10-H10+C10-E10+L10-N10+O10-Q10,"pooleli")</f>
        <v>-31</v>
      </c>
      <c r="T9" s="35">
        <f>RANK($R9,$R$5:$R$14,-1)</f>
        <v>3</v>
      </c>
      <c r="U9" s="35">
        <f>RANK($S9,$S$5:$S$14,-1)*0.01</f>
        <v>0.02</v>
      </c>
      <c r="V9" s="35">
        <f>T9+U9</f>
        <v>3.02</v>
      </c>
      <c r="W9" s="78">
        <f>IF(AND(ISNUMBER($V$5),ISNUMBER($V$7),ISNUMBER($V$9),ISNUMBER($V$11),ISNUMBER($V$13)),RANK($V9,$V$5:$V$14),"pooleli")</f>
        <v>3</v>
      </c>
    </row>
    <row r="10" spans="1:23" s="13" customFormat="1" ht="30" customHeight="1" x14ac:dyDescent="0.25">
      <c r="A10" s="96"/>
      <c r="B10" s="100"/>
      <c r="C10" s="26">
        <f>IF(ISBLANK(K6),"",K6)</f>
        <v>13</v>
      </c>
      <c r="D10" s="27" t="s">
        <v>7</v>
      </c>
      <c r="E10" s="28">
        <f>IF(ISBLANK(I6),"",I6)</f>
        <v>36</v>
      </c>
      <c r="F10" s="26">
        <f>IF(ISBLANK(K8),"",K8)</f>
        <v>23</v>
      </c>
      <c r="G10" s="27" t="s">
        <v>7</v>
      </c>
      <c r="H10" s="28">
        <f>IF(ISBLANK(I8),"",I8)</f>
        <v>8</v>
      </c>
      <c r="I10" s="86"/>
      <c r="J10" s="87"/>
      <c r="K10" s="88"/>
      <c r="L10" s="26">
        <v>9</v>
      </c>
      <c r="M10" s="27" t="s">
        <v>7</v>
      </c>
      <c r="N10" s="28">
        <v>35</v>
      </c>
      <c r="O10" s="26">
        <v>22</v>
      </c>
      <c r="P10" s="27" t="s">
        <v>7</v>
      </c>
      <c r="Q10" s="28">
        <v>19</v>
      </c>
      <c r="R10" s="101"/>
      <c r="S10" s="93"/>
      <c r="T10" s="35"/>
      <c r="U10" s="35"/>
      <c r="V10" s="35"/>
      <c r="W10" s="94"/>
    </row>
    <row r="11" spans="1:23" s="13" customFormat="1" ht="30" customHeight="1" x14ac:dyDescent="0.25">
      <c r="A11" s="95">
        <f>TRANSPOSE(L4)</f>
        <v>4</v>
      </c>
      <c r="B11" s="99" t="s">
        <v>103</v>
      </c>
      <c r="C11" s="80">
        <f>IF(AND(ISNUMBER(C12),ISNUMBER(E12)),IF(C12=E12,Seadista!$B$6,IF(C12-E12&gt;0,Seadista!$B$4,Seadista!$B$5)),"Mängimata")</f>
        <v>0</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2</v>
      </c>
      <c r="P11" s="81"/>
      <c r="Q11" s="82"/>
      <c r="R11" s="89">
        <f>SUMIF($C11:$O11,"&gt;=0")</f>
        <v>6</v>
      </c>
      <c r="S11" s="91">
        <f>IF(AND(ISNUMBER(F12),ISNUMBER(H12),ISNUMBER(I12),ISNUMBER(K12),ISNUMBER(C12),ISNUMBER(E12),ISNUMBER(O12),ISNUMBER(Q12)),F12-H12+I12-K12+C12-E12+O12-Q12,"pooleli")</f>
        <v>37</v>
      </c>
      <c r="T11" s="23">
        <f>RANK($R11,$R$5:$R$14,-1)</f>
        <v>4</v>
      </c>
      <c r="U11" s="24">
        <f>RANK($S11,$S$5:$S$14,-1)*0.01</f>
        <v>0.04</v>
      </c>
      <c r="V11" s="25">
        <f>T11+U11</f>
        <v>4.04</v>
      </c>
      <c r="W11" s="78">
        <f>IF(AND(ISNUMBER($V$5),ISNUMBER($V$7),ISNUMBER($V$9),ISNUMBER($V$11),ISNUMBER($V$13)),RANK($V11,$V$5:$V$14),"pooleli")</f>
        <v>2</v>
      </c>
    </row>
    <row r="12" spans="1:23" s="13" customFormat="1" ht="30" customHeight="1" x14ac:dyDescent="0.25">
      <c r="A12" s="96"/>
      <c r="B12" s="100"/>
      <c r="C12" s="26">
        <f>IF(ISBLANK(N6),"",N6)</f>
        <v>20</v>
      </c>
      <c r="D12" s="27" t="s">
        <v>7</v>
      </c>
      <c r="E12" s="28">
        <f>IF(ISBLANK(L6),"",L6)</f>
        <v>33</v>
      </c>
      <c r="F12" s="26">
        <f>IF(ISBLANK(N8),"",N8)</f>
        <v>36</v>
      </c>
      <c r="G12" s="27" t="s">
        <v>7</v>
      </c>
      <c r="H12" s="28">
        <f>IF(ISBLANK(L8),"",L8)</f>
        <v>14</v>
      </c>
      <c r="I12" s="26">
        <f>IF(ISBLANK(N10),"",N10)</f>
        <v>35</v>
      </c>
      <c r="J12" s="27" t="s">
        <v>7</v>
      </c>
      <c r="K12" s="28">
        <f>IF(ISBLANK(L10),"",L10)</f>
        <v>9</v>
      </c>
      <c r="L12" s="86"/>
      <c r="M12" s="87"/>
      <c r="N12" s="88"/>
      <c r="O12" s="26">
        <v>18</v>
      </c>
      <c r="P12" s="27" t="s">
        <v>7</v>
      </c>
      <c r="Q12" s="28">
        <v>16</v>
      </c>
      <c r="R12" s="90"/>
      <c r="S12" s="93"/>
      <c r="T12" s="32"/>
      <c r="U12" s="33"/>
      <c r="V12" s="34"/>
      <c r="W12" s="94"/>
    </row>
    <row r="13" spans="1:23" s="15" customFormat="1" ht="30" customHeight="1" x14ac:dyDescent="0.2">
      <c r="A13" s="95">
        <f>TRANSPOSE(O4)</f>
        <v>5</v>
      </c>
      <c r="B13" s="99" t="s">
        <v>54</v>
      </c>
      <c r="C13" s="80">
        <f>IF(AND(ISNUMBER(C14),ISNUMBER(E14)),IF(C14=E14,Seadista!$B$6,IF(C14-E14&gt;0,Seadista!$B$4,Seadista!$B$5)),"Mängimata")</f>
        <v>0</v>
      </c>
      <c r="D13" s="81"/>
      <c r="E13" s="82"/>
      <c r="F13" s="80">
        <f>IF(AND(ISNUMBER(F14),ISNUMBER(H14)),IF(F14=H14,Seadista!$B$6,IF(F14-H14&gt;0,Seadista!$B$4,Seadista!$B$5)),"Mängimata")</f>
        <v>2</v>
      </c>
      <c r="G13" s="81"/>
      <c r="H13" s="82"/>
      <c r="I13" s="80">
        <f>IF(AND(ISNUMBER(I14),ISNUMBER(K14)),IF(I14=K14,Seadista!$B$6,IF(I14-K14&gt;0,Seadista!$B$4,Seadista!$B$5)),"Mängimata")</f>
        <v>0</v>
      </c>
      <c r="J13" s="81"/>
      <c r="K13" s="82"/>
      <c r="L13" s="80">
        <f>IF(AND(ISNUMBER(L14),ISNUMBER(N14)),IF(L14=N14,Seadista!$B$6,IF(L14-N14&gt;0,Seadista!$B$4,Seadista!$B$5)),"Mängimata")</f>
        <v>0</v>
      </c>
      <c r="M13" s="81"/>
      <c r="N13" s="82"/>
      <c r="O13" s="83"/>
      <c r="P13" s="84"/>
      <c r="Q13" s="85"/>
      <c r="R13" s="89">
        <f>SUMIF($C13:$P13,"&gt;=0")</f>
        <v>2</v>
      </c>
      <c r="S13" s="91">
        <f>IF(AND(ISNUMBER(C14),ISNUMBER(E14),ISNUMBER(F14),ISNUMBER(H14),ISNUMBER(I14),ISNUMBER(K14),ISNUMBER(L14),ISNUMBER(N14)),C14-E14+F14-H14+I14-K14+L14-N14,"pooleli")</f>
        <v>-6</v>
      </c>
      <c r="T13" s="36">
        <f>RANK($R13,$R$5:$R$14,-1)</f>
        <v>2</v>
      </c>
      <c r="U13" s="35">
        <f>RANK($S13,$S$5:$S$14,-1)*0.01</f>
        <v>0.03</v>
      </c>
      <c r="V13" s="37">
        <f>T13+U13</f>
        <v>2.0299999999999998</v>
      </c>
      <c r="W13" s="78">
        <f>IF(AND(ISNUMBER($V$5),ISNUMBER($V$7),ISNUMBER($V$9),ISNUMBER($V$11),ISNUMBER($V$13)),RANK($V13,$V$5:$V$14),"pooleli")</f>
        <v>4</v>
      </c>
    </row>
    <row r="14" spans="1:23" s="15" customFormat="1" ht="30" customHeight="1" x14ac:dyDescent="0.2">
      <c r="A14" s="96"/>
      <c r="B14" s="100"/>
      <c r="C14" s="26">
        <f>IF(ISBLANK(Q$6),"",Q$6)</f>
        <v>23</v>
      </c>
      <c r="D14" s="27" t="s">
        <v>7</v>
      </c>
      <c r="E14" s="28">
        <f>IF(ISBLANK(O$6),"",O$6)</f>
        <v>30</v>
      </c>
      <c r="F14" s="26">
        <f>IF(ISBLANK(Q8),"",Q8)</f>
        <v>29</v>
      </c>
      <c r="G14" s="27" t="s">
        <v>7</v>
      </c>
      <c r="H14" s="28">
        <f>IF(ISBLANK(O8),"",O8)</f>
        <v>23</v>
      </c>
      <c r="I14" s="26">
        <f>IF(ISBLANK(Q10),"",Q10)</f>
        <v>19</v>
      </c>
      <c r="J14" s="27" t="s">
        <v>7</v>
      </c>
      <c r="K14" s="28">
        <f>IF(ISBLANK(O10),"",O10)</f>
        <v>22</v>
      </c>
      <c r="L14" s="26">
        <f>IF(ISBLANK(Q12),"",Q12)</f>
        <v>16</v>
      </c>
      <c r="M14" s="27" t="s">
        <v>7</v>
      </c>
      <c r="N14" s="28">
        <f>IF(ISBLANK(O12),"",O12)</f>
        <v>18</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W14"/>
  <sheetViews>
    <sheetView zoomScale="70" zoomScaleNormal="70" workbookViewId="0">
      <selection activeCell="O13" sqref="O13:Q14"/>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104</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105</v>
      </c>
      <c r="C5" s="83"/>
      <c r="D5" s="84"/>
      <c r="E5" s="85"/>
      <c r="F5" s="80">
        <f>IF(AND(ISNUMBER(F6),ISNUMBER(H6)),IF(F6=H6,Seadista!B6,IF(F6-H6&gt;0,Seadista!B4,Seadista!B5)),"Mängimata")</f>
        <v>0</v>
      </c>
      <c r="G5" s="81"/>
      <c r="H5" s="82"/>
      <c r="I5" s="80">
        <f>IF(AND(ISNUMBER(I6),ISNUMBER(K6)),IF(I6=K6,Seadista!B6,IF(I6-K6&gt;0,Seadista!B4,Seadista!B5)),"Mängimata")</f>
        <v>0</v>
      </c>
      <c r="J5" s="81"/>
      <c r="K5" s="82"/>
      <c r="L5" s="80">
        <f>IF(AND(ISNUMBER(L6),ISNUMBER(N6)),IF(L6=N6,Seadista!$B$6,IF(L6-N6&gt;0,Seadista!$B$4,Seadista!$B$5)),"Mängimata")</f>
        <v>0</v>
      </c>
      <c r="M5" s="81"/>
      <c r="N5" s="82"/>
      <c r="O5" s="80">
        <f>IF(AND(ISNUMBER(O6),ISNUMBER(Q6)),IF(O6=Q6,Seadista!$B$6,IF(O6-Q6&gt;0,Seadista!$B$4,Seadista!$B$5)),"Mängimata")</f>
        <v>0</v>
      </c>
      <c r="P5" s="81"/>
      <c r="Q5" s="82"/>
      <c r="R5" s="89">
        <f>SUMIF($C5:$O5,"&gt;=0")</f>
        <v>0</v>
      </c>
      <c r="S5" s="91">
        <f>IF(AND(ISNUMBER(F6),ISNUMBER(H6),ISNUMBER(I6),ISNUMBER(K6),ISNUMBER(L6),ISNUMBER(N6),ISNUMBER(O6),ISNUMBER(Q6)),F6-H6+I6-K6+L6-N6+O6-Q6,"pooleli")</f>
        <v>-116</v>
      </c>
      <c r="T5" s="23">
        <f>RANK($R5,$R$5:$R$14,-1)</f>
        <v>1</v>
      </c>
      <c r="U5" s="24">
        <f>RANK($S5,$S$5:$S$14,-1)*0.01</f>
        <v>0.01</v>
      </c>
      <c r="V5" s="25">
        <f>T5+U5</f>
        <v>1.01</v>
      </c>
      <c r="W5" s="78">
        <f>IF(AND(ISNUMBER($V$5),ISNUMBER($V$7),ISNUMBER($V$9),ISNUMBER($V$11),ISNUMBER($V$13)),RANK($V5,$V$5:$V$14),"pooleli")</f>
        <v>5</v>
      </c>
    </row>
    <row r="6" spans="1:23" s="13" customFormat="1" ht="30" customHeight="1" x14ac:dyDescent="0.25">
      <c r="A6" s="96"/>
      <c r="B6" s="100"/>
      <c r="C6" s="86"/>
      <c r="D6" s="87"/>
      <c r="E6" s="88"/>
      <c r="F6" s="26">
        <v>13</v>
      </c>
      <c r="G6" s="27" t="s">
        <v>7</v>
      </c>
      <c r="H6" s="28">
        <v>33</v>
      </c>
      <c r="I6" s="26">
        <v>5</v>
      </c>
      <c r="J6" s="27" t="s">
        <v>7</v>
      </c>
      <c r="K6" s="28">
        <v>50</v>
      </c>
      <c r="L6" s="26">
        <v>4</v>
      </c>
      <c r="M6" s="27" t="s">
        <v>7</v>
      </c>
      <c r="N6" s="28">
        <v>42</v>
      </c>
      <c r="O6" s="26">
        <v>14</v>
      </c>
      <c r="P6" s="27" t="s">
        <v>7</v>
      </c>
      <c r="Q6" s="28">
        <v>27</v>
      </c>
      <c r="R6" s="101"/>
      <c r="S6" s="93"/>
      <c r="T6" s="29"/>
      <c r="U6" s="30"/>
      <c r="V6" s="31"/>
      <c r="W6" s="94"/>
    </row>
    <row r="7" spans="1:23" s="13" customFormat="1" ht="30" customHeight="1" x14ac:dyDescent="0.25">
      <c r="A7" s="95">
        <f>TRANSPOSE(F4)</f>
        <v>2</v>
      </c>
      <c r="B7" s="99" t="s">
        <v>42</v>
      </c>
      <c r="C7" s="80">
        <f>IF(AND(ISNUMBER(C8),ISNUMBER(E8)),IF(C8=E8,Seadista!B6,IF(C8-E8&gt;0,Seadista!B4,Seadista!B5)),"Mängimata")</f>
        <v>2</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2</v>
      </c>
      <c r="S7" s="91">
        <f>IF(AND(ISNUMBER(C8),ISNUMBER(E8),ISNUMBER(I8),ISNUMBER(K8),ISNUMBER(L8),ISNUMBER(N8),ISNUMBER(O8),ISNUMBER(Q8)),C8-E8+I8-K8+L8-N8+O8-Q8,"pooleli")</f>
        <v>-19</v>
      </c>
      <c r="T7" s="23">
        <f>RANK($R7,$R$5:$R$14,-1)</f>
        <v>2</v>
      </c>
      <c r="U7" s="24">
        <f>RANK($S7,$S$5:$S$14,-1)*0.01</f>
        <v>0.03</v>
      </c>
      <c r="V7" s="25">
        <f>T7+U7</f>
        <v>2.0299999999999998</v>
      </c>
      <c r="W7" s="78">
        <f>IF(AND(ISNUMBER($V$5),ISNUMBER($V$7),ISNUMBER($V$9),ISNUMBER($V$11),ISNUMBER($V$13)),RANK($V7,$V$5:$V$14),"pooleli")</f>
        <v>4</v>
      </c>
    </row>
    <row r="8" spans="1:23" s="13" customFormat="1" ht="30" customHeight="1" x14ac:dyDescent="0.25">
      <c r="A8" s="96"/>
      <c r="B8" s="100"/>
      <c r="C8" s="26">
        <f>IF(ISBLANK(H6),"",H6)</f>
        <v>33</v>
      </c>
      <c r="D8" s="27" t="s">
        <v>7</v>
      </c>
      <c r="E8" s="28">
        <f>IF(ISBLANK(F6),"",F6)</f>
        <v>13</v>
      </c>
      <c r="F8" s="86"/>
      <c r="G8" s="87"/>
      <c r="H8" s="88"/>
      <c r="I8" s="26">
        <v>6</v>
      </c>
      <c r="J8" s="27" t="s">
        <v>7</v>
      </c>
      <c r="K8" s="28">
        <v>29</v>
      </c>
      <c r="L8" s="26">
        <v>10</v>
      </c>
      <c r="M8" s="27" t="s">
        <v>7</v>
      </c>
      <c r="N8" s="28">
        <v>25</v>
      </c>
      <c r="O8" s="26">
        <v>15</v>
      </c>
      <c r="P8" s="27" t="s">
        <v>7</v>
      </c>
      <c r="Q8" s="28">
        <v>16</v>
      </c>
      <c r="R8" s="90"/>
      <c r="S8" s="93"/>
      <c r="T8" s="32"/>
      <c r="U8" s="33"/>
      <c r="V8" s="34"/>
      <c r="W8" s="94"/>
    </row>
    <row r="9" spans="1:23" s="13" customFormat="1" ht="30" customHeight="1" x14ac:dyDescent="0.25">
      <c r="A9" s="95">
        <f>TRANSPOSE(I4)</f>
        <v>3</v>
      </c>
      <c r="B9" s="99" t="s">
        <v>71</v>
      </c>
      <c r="C9" s="80">
        <f>IF(AND(ISNUMBER(C10),ISNUMBER(E10)),IF(C10=E10,Seadista!B6,IF(C10-E10&gt;0,Seadista!B4,Seadista!B5)),"Mängimata")</f>
        <v>2</v>
      </c>
      <c r="D9" s="81"/>
      <c r="E9" s="82"/>
      <c r="F9" s="80">
        <f>IF(AND(ISNUMBER(F10),ISNUMBER(H10)),IF(F10=H10,Seadista!B6,IF(F10-H10&gt;0,Seadista!B4,Seadista!B5)),"Mängimata")</f>
        <v>2</v>
      </c>
      <c r="G9" s="81"/>
      <c r="H9" s="82"/>
      <c r="I9" s="83"/>
      <c r="J9" s="84"/>
      <c r="K9" s="85"/>
      <c r="L9" s="80">
        <f>IF(AND(ISNUMBER(L10),ISNUMBER(N10)),IF(L10=N10,Seadista!B6,IF(L10-N10&gt;0,Seadista!B4,Seadista!B5)),"Mängimata")</f>
        <v>2</v>
      </c>
      <c r="M9" s="81"/>
      <c r="N9" s="82"/>
      <c r="O9" s="80">
        <f>IF(AND(ISNUMBER(O10),ISNUMBER(Q10)),IF(O10=Q10,Seadista!$B$6,IF(O10-Q10&gt;0,Seadista!$B$4,Seadista!$B$5)),"Mängimata")</f>
        <v>2</v>
      </c>
      <c r="P9" s="81"/>
      <c r="Q9" s="82"/>
      <c r="R9" s="101">
        <f>SUMIF($C9:$O9,"&gt;=0")</f>
        <v>8</v>
      </c>
      <c r="S9" s="91">
        <f>IF(AND(ISNUMBER(F10),ISNUMBER(H10),ISNUMBER(C10),ISNUMBER(E10),ISNUMBER(L10),ISNUMBER(N10),ISNUMBER(O10),ISNUMBER(Q10)),F10-H10+C10-E10+L10-N10+O10-Q10,"pooleli")</f>
        <v>90</v>
      </c>
      <c r="T9" s="35">
        <f>RANK($R9,$R$5:$R$14,-1)</f>
        <v>5</v>
      </c>
      <c r="U9" s="35">
        <f>RANK($S9,$S$5:$S$14,-1)*0.01</f>
        <v>0.05</v>
      </c>
      <c r="V9" s="35">
        <f>T9+U9</f>
        <v>5.05</v>
      </c>
      <c r="W9" s="78">
        <f>IF(AND(ISNUMBER($V$5),ISNUMBER($V$7),ISNUMBER($V$9),ISNUMBER($V$11),ISNUMBER($V$13)),RANK($V9,$V$5:$V$14),"pooleli")</f>
        <v>1</v>
      </c>
    </row>
    <row r="10" spans="1:23" s="13" customFormat="1" ht="30" customHeight="1" x14ac:dyDescent="0.25">
      <c r="A10" s="96"/>
      <c r="B10" s="100"/>
      <c r="C10" s="26">
        <f>IF(ISBLANK(K6),"",K6)</f>
        <v>50</v>
      </c>
      <c r="D10" s="27" t="s">
        <v>7</v>
      </c>
      <c r="E10" s="28">
        <f>IF(ISBLANK(I6),"",I6)</f>
        <v>5</v>
      </c>
      <c r="F10" s="26">
        <f>IF(ISBLANK(K8),"",K8)</f>
        <v>29</v>
      </c>
      <c r="G10" s="27" t="s">
        <v>7</v>
      </c>
      <c r="H10" s="28">
        <f>IF(ISBLANK(I8),"",I8)</f>
        <v>6</v>
      </c>
      <c r="I10" s="86"/>
      <c r="J10" s="87"/>
      <c r="K10" s="88"/>
      <c r="L10" s="26">
        <v>29</v>
      </c>
      <c r="M10" s="27" t="s">
        <v>7</v>
      </c>
      <c r="N10" s="28">
        <v>20</v>
      </c>
      <c r="O10" s="26">
        <v>24</v>
      </c>
      <c r="P10" s="27" t="s">
        <v>7</v>
      </c>
      <c r="Q10" s="28">
        <v>11</v>
      </c>
      <c r="R10" s="101"/>
      <c r="S10" s="93"/>
      <c r="T10" s="35"/>
      <c r="U10" s="35"/>
      <c r="V10" s="35"/>
      <c r="W10" s="94"/>
    </row>
    <row r="11" spans="1:23" s="13" customFormat="1" ht="30" customHeight="1" x14ac:dyDescent="0.25">
      <c r="A11" s="95">
        <f>TRANSPOSE(L4)</f>
        <v>4</v>
      </c>
      <c r="B11" s="99" t="s">
        <v>106</v>
      </c>
      <c r="C11" s="80">
        <f>IF(AND(ISNUMBER(C12),ISNUMBER(E12)),IF(C12=E12,Seadista!$B$6,IF(C12-E12&gt;0,Seadista!$B$4,Seadista!$B$5)),"Mängimata")</f>
        <v>2</v>
      </c>
      <c r="D11" s="81"/>
      <c r="E11" s="82"/>
      <c r="F11" s="80">
        <f>IF(AND(ISNUMBER(F12),ISNUMBER(H12)),IF(F12=H12,Seadista!$B$6,IF(F12-H12&gt;0,Seadista!$B$4,Seadista!$B$5)),"Mängimata")</f>
        <v>2</v>
      </c>
      <c r="G11" s="81"/>
      <c r="H11" s="82"/>
      <c r="I11" s="80">
        <f>IF(AND(ISNUMBER(I12),ISNUMBER(K12)),IF(I12=K12,Seadista!$B$6,IF(I12-K12&gt;0,Seadista!$B$4,Seadista!$B$5)),"Mängimata")</f>
        <v>0</v>
      </c>
      <c r="J11" s="81"/>
      <c r="K11" s="82"/>
      <c r="L11" s="83"/>
      <c r="M11" s="84"/>
      <c r="N11" s="85"/>
      <c r="O11" s="80">
        <f>IF(AND(ISNUMBER(O12),ISNUMBER(Q12)),IF(O12=Q12,Seadista!$B$6,IF(O12-Q12&gt;0,Seadista!$B$4,Seadista!$B$5)),"Mängimata")</f>
        <v>2</v>
      </c>
      <c r="P11" s="81"/>
      <c r="Q11" s="82"/>
      <c r="R11" s="89">
        <f>SUMIF($C11:$O11,"&gt;=0")</f>
        <v>6</v>
      </c>
      <c r="S11" s="91">
        <f>IF(AND(ISNUMBER(F12),ISNUMBER(H12),ISNUMBER(I12),ISNUMBER(K12),ISNUMBER(C12),ISNUMBER(E12),ISNUMBER(O12),ISNUMBER(Q12)),F12-H12+I12-K12+C12-E12+O12-Q12,"pooleli")</f>
        <v>66</v>
      </c>
      <c r="T11" s="23">
        <f>RANK($R11,$R$5:$R$14,-1)</f>
        <v>4</v>
      </c>
      <c r="U11" s="24">
        <f>RANK($S11,$S$5:$S$14,-1)*0.01</f>
        <v>0.04</v>
      </c>
      <c r="V11" s="25">
        <f>T11+U11</f>
        <v>4.04</v>
      </c>
      <c r="W11" s="78">
        <f>IF(AND(ISNUMBER($V$5),ISNUMBER($V$7),ISNUMBER($V$9),ISNUMBER($V$11),ISNUMBER($V$13)),RANK($V11,$V$5:$V$14),"pooleli")</f>
        <v>2</v>
      </c>
    </row>
    <row r="12" spans="1:23" s="13" customFormat="1" ht="30" customHeight="1" x14ac:dyDescent="0.25">
      <c r="A12" s="96"/>
      <c r="B12" s="100"/>
      <c r="C12" s="26">
        <f>IF(ISBLANK(N6),"",N6)</f>
        <v>42</v>
      </c>
      <c r="D12" s="27" t="s">
        <v>7</v>
      </c>
      <c r="E12" s="28">
        <f>IF(ISBLANK(L6),"",L6)</f>
        <v>4</v>
      </c>
      <c r="F12" s="26">
        <f>IF(ISBLANK(N8),"",N8)</f>
        <v>25</v>
      </c>
      <c r="G12" s="27" t="s">
        <v>7</v>
      </c>
      <c r="H12" s="28">
        <f>IF(ISBLANK(L8),"",L8)</f>
        <v>10</v>
      </c>
      <c r="I12" s="26">
        <f>IF(ISBLANK(N10),"",N10)</f>
        <v>20</v>
      </c>
      <c r="J12" s="27" t="s">
        <v>7</v>
      </c>
      <c r="K12" s="28">
        <f>IF(ISBLANK(L10),"",L10)</f>
        <v>29</v>
      </c>
      <c r="L12" s="86"/>
      <c r="M12" s="87"/>
      <c r="N12" s="88"/>
      <c r="O12" s="26">
        <v>34</v>
      </c>
      <c r="P12" s="27" t="s">
        <v>7</v>
      </c>
      <c r="Q12" s="28">
        <v>12</v>
      </c>
      <c r="R12" s="90"/>
      <c r="S12" s="93"/>
      <c r="T12" s="32"/>
      <c r="U12" s="33"/>
      <c r="V12" s="34"/>
      <c r="W12" s="94"/>
    </row>
    <row r="13" spans="1:23" s="15" customFormat="1" ht="30" customHeight="1" x14ac:dyDescent="0.2">
      <c r="A13" s="95">
        <f>TRANSPOSE(O4)</f>
        <v>5</v>
      </c>
      <c r="B13" s="99" t="s">
        <v>40</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0</v>
      </c>
      <c r="J13" s="81"/>
      <c r="K13" s="82"/>
      <c r="L13" s="80">
        <f>IF(AND(ISNUMBER(L14),ISNUMBER(N14)),IF(L14=N14,Seadista!$B$6,IF(L14-N14&gt;0,Seadista!$B$4,Seadista!$B$5)),"Mängimata")</f>
        <v>0</v>
      </c>
      <c r="M13" s="81"/>
      <c r="N13" s="82"/>
      <c r="O13" s="83"/>
      <c r="P13" s="84"/>
      <c r="Q13" s="85"/>
      <c r="R13" s="89">
        <f>SUMIF($C13:$P13,"&gt;=0")</f>
        <v>4</v>
      </c>
      <c r="S13" s="91">
        <f>IF(AND(ISNUMBER(C14),ISNUMBER(E14),ISNUMBER(F14),ISNUMBER(H14),ISNUMBER(I14),ISNUMBER(K14),ISNUMBER(L14),ISNUMBER(N14)),C14-E14+F14-H14+I14-K14+L14-N14,"pooleli")</f>
        <v>-21</v>
      </c>
      <c r="T13" s="36">
        <f>RANK($R13,$R$5:$R$14,-1)</f>
        <v>3</v>
      </c>
      <c r="U13" s="35">
        <f>RANK($S13,$S$5:$S$14,-1)*0.01</f>
        <v>0.02</v>
      </c>
      <c r="V13" s="37">
        <f>T13+U13</f>
        <v>3.02</v>
      </c>
      <c r="W13" s="78">
        <f>IF(AND(ISNUMBER($V$5),ISNUMBER($V$7),ISNUMBER($V$9),ISNUMBER($V$11),ISNUMBER($V$13)),RANK($V13,$V$5:$V$14),"pooleli")</f>
        <v>3</v>
      </c>
    </row>
    <row r="14" spans="1:23" s="15" customFormat="1" ht="30" customHeight="1" x14ac:dyDescent="0.2">
      <c r="A14" s="96"/>
      <c r="B14" s="100"/>
      <c r="C14" s="26">
        <f>IF(ISBLANK(Q$6),"",Q$6)</f>
        <v>27</v>
      </c>
      <c r="D14" s="27" t="s">
        <v>7</v>
      </c>
      <c r="E14" s="28">
        <f>IF(ISBLANK(O$6),"",O$6)</f>
        <v>14</v>
      </c>
      <c r="F14" s="26">
        <f>IF(ISBLANK(Q8),"",Q8)</f>
        <v>16</v>
      </c>
      <c r="G14" s="27" t="s">
        <v>7</v>
      </c>
      <c r="H14" s="28">
        <f>IF(ISBLANK(O8),"",O8)</f>
        <v>15</v>
      </c>
      <c r="I14" s="26">
        <f>IF(ISBLANK(Q10),"",Q10)</f>
        <v>11</v>
      </c>
      <c r="J14" s="27" t="s">
        <v>7</v>
      </c>
      <c r="K14" s="28">
        <f>IF(ISBLANK(O10),"",O10)</f>
        <v>24</v>
      </c>
      <c r="L14" s="26">
        <f>IF(ISBLANK(Q12),"",Q12)</f>
        <v>12</v>
      </c>
      <c r="M14" s="27" t="s">
        <v>7</v>
      </c>
      <c r="N14" s="28">
        <f>IF(ISBLANK(O12),"",O12)</f>
        <v>34</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W14"/>
  <sheetViews>
    <sheetView zoomScale="70" zoomScaleNormal="70" workbookViewId="0">
      <selection activeCell="O13" sqref="O13:Q14"/>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107</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96</v>
      </c>
      <c r="C5" s="83"/>
      <c r="D5" s="84"/>
      <c r="E5" s="85"/>
      <c r="F5" s="80">
        <f>IF(AND(ISNUMBER(F6),ISNUMBER(H6)),IF(F6=H6,Seadista!B6,IF(F6-H6&gt;0,Seadista!B4,Seadista!B5)),"Mängimata")</f>
        <v>2</v>
      </c>
      <c r="G5" s="81"/>
      <c r="H5" s="82"/>
      <c r="I5" s="80">
        <f>IF(AND(ISNUMBER(I6),ISNUMBER(K6)),IF(I6=K6,Seadista!B6,IF(I6-K6&gt;0,Seadista!B4,Seadista!B5)),"Mängimata")</f>
        <v>0</v>
      </c>
      <c r="J5" s="81"/>
      <c r="K5" s="82"/>
      <c r="L5" s="80">
        <f>IF(AND(ISNUMBER(L6),ISNUMBER(N6)),IF(L6=N6,Seadista!$B$6,IF(L6-N6&gt;0,Seadista!$B$4,Seadista!$B$5)),"Mängimata")</f>
        <v>0</v>
      </c>
      <c r="M5" s="81"/>
      <c r="N5" s="82"/>
      <c r="O5" s="80">
        <f>IF(AND(ISNUMBER(O6),ISNUMBER(Q6)),IF(O6=Q6,Seadista!$B$6,IF(O6-Q6&gt;0,Seadista!$B$4,Seadista!$B$5)),"Mängimata")</f>
        <v>2</v>
      </c>
      <c r="P5" s="81"/>
      <c r="Q5" s="82"/>
      <c r="R5" s="89">
        <f>SUMIF($C5:$O5,"&gt;=0")</f>
        <v>4</v>
      </c>
      <c r="S5" s="91">
        <f>IF(AND(ISNUMBER(F6),ISNUMBER(H6),ISNUMBER(I6),ISNUMBER(K6),ISNUMBER(L6),ISNUMBER(N6),ISNUMBER(O6),ISNUMBER(Q6)),F6-H6+I6-K6+L6-N6+O6-Q6,"pooleli")</f>
        <v>37</v>
      </c>
      <c r="T5" s="23">
        <f>RANK($R5,$R$5:$R$14,-1)</f>
        <v>3</v>
      </c>
      <c r="U5" s="24">
        <f>RANK($S5,$S$5:$S$14,-1)*0.01</f>
        <v>0.03</v>
      </c>
      <c r="V5" s="25">
        <f>T5+U5</f>
        <v>3.03</v>
      </c>
      <c r="W5" s="78">
        <f>IF(AND(ISNUMBER($V$5),ISNUMBER($V$7),ISNUMBER($V$9),ISNUMBER($V$11),ISNUMBER($V$13)),RANK($V5,$V$5:$V$14),"pooleli")</f>
        <v>3</v>
      </c>
    </row>
    <row r="6" spans="1:23" s="13" customFormat="1" ht="30" customHeight="1" x14ac:dyDescent="0.25">
      <c r="A6" s="96"/>
      <c r="B6" s="100"/>
      <c r="C6" s="86"/>
      <c r="D6" s="87"/>
      <c r="E6" s="88"/>
      <c r="F6" s="26">
        <v>25</v>
      </c>
      <c r="G6" s="27" t="s">
        <v>7</v>
      </c>
      <c r="H6" s="28">
        <v>9</v>
      </c>
      <c r="I6" s="26">
        <v>18</v>
      </c>
      <c r="J6" s="27" t="s">
        <v>7</v>
      </c>
      <c r="K6" s="28">
        <v>19</v>
      </c>
      <c r="L6" s="26">
        <v>17</v>
      </c>
      <c r="M6" s="27" t="s">
        <v>7</v>
      </c>
      <c r="N6" s="28">
        <v>19</v>
      </c>
      <c r="O6" s="26">
        <v>29</v>
      </c>
      <c r="P6" s="27" t="s">
        <v>7</v>
      </c>
      <c r="Q6" s="28">
        <v>5</v>
      </c>
      <c r="R6" s="101"/>
      <c r="S6" s="93"/>
      <c r="T6" s="29"/>
      <c r="U6" s="30"/>
      <c r="V6" s="31"/>
      <c r="W6" s="94"/>
    </row>
    <row r="7" spans="1:23" s="13" customFormat="1" ht="30" customHeight="1" x14ac:dyDescent="0.25">
      <c r="A7" s="95">
        <f>TRANSPOSE(F4)</f>
        <v>2</v>
      </c>
      <c r="B7" s="99" t="s">
        <v>82</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2</v>
      </c>
      <c r="P7" s="81"/>
      <c r="Q7" s="82"/>
      <c r="R7" s="89">
        <f>SUMIF($C7:$O7,"&gt;=0")</f>
        <v>2</v>
      </c>
      <c r="S7" s="91">
        <f>IF(AND(ISNUMBER(C8),ISNUMBER(E8),ISNUMBER(I8),ISNUMBER(K8),ISNUMBER(L8),ISNUMBER(N8),ISNUMBER(O8),ISNUMBER(Q8)),C8-E8+I8-K8+L8-N8+O8-Q8,"pooleli")</f>
        <v>-46</v>
      </c>
      <c r="T7" s="23">
        <f>RANK($R7,$R$5:$R$14,-1)</f>
        <v>2</v>
      </c>
      <c r="U7" s="24">
        <f>RANK($S7,$S$5:$S$14,-1)*0.01</f>
        <v>0.02</v>
      </c>
      <c r="V7" s="25">
        <f>T7+U7</f>
        <v>2.02</v>
      </c>
      <c r="W7" s="78">
        <f>IF(AND(ISNUMBER($V$5),ISNUMBER($V$7),ISNUMBER($V$9),ISNUMBER($V$11),ISNUMBER($V$13)),RANK($V7,$V$5:$V$14),"pooleli")</f>
        <v>4</v>
      </c>
    </row>
    <row r="8" spans="1:23" s="13" customFormat="1" ht="30" customHeight="1" x14ac:dyDescent="0.25">
      <c r="A8" s="96"/>
      <c r="B8" s="100"/>
      <c r="C8" s="26">
        <f>IF(ISBLANK(H6),"",H6)</f>
        <v>9</v>
      </c>
      <c r="D8" s="27" t="s">
        <v>7</v>
      </c>
      <c r="E8" s="28">
        <f>IF(ISBLANK(F6),"",F6)</f>
        <v>25</v>
      </c>
      <c r="F8" s="86"/>
      <c r="G8" s="87"/>
      <c r="H8" s="88"/>
      <c r="I8" s="26">
        <v>7</v>
      </c>
      <c r="J8" s="27" t="s">
        <v>7</v>
      </c>
      <c r="K8" s="28">
        <v>23</v>
      </c>
      <c r="L8" s="26">
        <v>10</v>
      </c>
      <c r="M8" s="27" t="s">
        <v>7</v>
      </c>
      <c r="N8" s="28">
        <v>31</v>
      </c>
      <c r="O8" s="26">
        <v>21</v>
      </c>
      <c r="P8" s="27" t="s">
        <v>7</v>
      </c>
      <c r="Q8" s="28">
        <v>14</v>
      </c>
      <c r="R8" s="90"/>
      <c r="S8" s="93"/>
      <c r="T8" s="32"/>
      <c r="U8" s="33"/>
      <c r="V8" s="34"/>
      <c r="W8" s="94"/>
    </row>
    <row r="9" spans="1:23" s="13" customFormat="1" ht="30" customHeight="1" x14ac:dyDescent="0.25">
      <c r="A9" s="95">
        <f>TRANSPOSE(I4)</f>
        <v>3</v>
      </c>
      <c r="B9" s="99" t="s">
        <v>108</v>
      </c>
      <c r="C9" s="80">
        <f>IF(AND(ISNUMBER(C10),ISNUMBER(E10)),IF(C10=E10,Seadista!B6,IF(C10-E10&gt;0,Seadista!B4,Seadista!B5)),"Mängimata")</f>
        <v>2</v>
      </c>
      <c r="D9" s="81"/>
      <c r="E9" s="82"/>
      <c r="F9" s="80">
        <f>IF(AND(ISNUMBER(F10),ISNUMBER(H10)),IF(F10=H10,Seadista!B6,IF(F10-H10&gt;0,Seadista!B4,Seadista!B5)),"Mängimata")</f>
        <v>2</v>
      </c>
      <c r="G9" s="81"/>
      <c r="H9" s="82"/>
      <c r="I9" s="83"/>
      <c r="J9" s="84"/>
      <c r="K9" s="85"/>
      <c r="L9" s="80">
        <f>IF(AND(ISNUMBER(L10),ISNUMBER(N10)),IF(L10=N10,Seadista!B6,IF(L10-N10&gt;0,Seadista!B4,Seadista!B5)),"Mängimata")</f>
        <v>2</v>
      </c>
      <c r="M9" s="81"/>
      <c r="N9" s="82"/>
      <c r="O9" s="80">
        <f>IF(AND(ISNUMBER(O10),ISNUMBER(Q10)),IF(O10=Q10,Seadista!$B$6,IF(O10-Q10&gt;0,Seadista!$B$4,Seadista!$B$5)),"Mängimata")</f>
        <v>2</v>
      </c>
      <c r="P9" s="81"/>
      <c r="Q9" s="82"/>
      <c r="R9" s="101">
        <f>SUMIF($C9:$O9,"&gt;=0")</f>
        <v>8</v>
      </c>
      <c r="S9" s="91">
        <f>IF(AND(ISNUMBER(F10),ISNUMBER(H10),ISNUMBER(C10),ISNUMBER(E10),ISNUMBER(L10),ISNUMBER(N10),ISNUMBER(O10),ISNUMBER(Q10)),F10-H10+C10-E10+L10-N10+O10-Q10,"pooleli")</f>
        <v>40</v>
      </c>
      <c r="T9" s="35">
        <f>RANK($R9,$R$5:$R$14,-1)</f>
        <v>5</v>
      </c>
      <c r="U9" s="35">
        <f>RANK($S9,$S$5:$S$14,-1)*0.01</f>
        <v>0.04</v>
      </c>
      <c r="V9" s="35">
        <f>T9+U9</f>
        <v>5.04</v>
      </c>
      <c r="W9" s="78">
        <f>IF(AND(ISNUMBER($V$5),ISNUMBER($V$7),ISNUMBER($V$9),ISNUMBER($V$11),ISNUMBER($V$13)),RANK($V9,$V$5:$V$14),"pooleli")</f>
        <v>1</v>
      </c>
    </row>
    <row r="10" spans="1:23" s="13" customFormat="1" ht="30" customHeight="1" x14ac:dyDescent="0.25">
      <c r="A10" s="96"/>
      <c r="B10" s="100"/>
      <c r="C10" s="26">
        <f>IF(ISBLANK(K6),"",K6)</f>
        <v>19</v>
      </c>
      <c r="D10" s="27" t="s">
        <v>7</v>
      </c>
      <c r="E10" s="28">
        <f>IF(ISBLANK(I6),"",I6)</f>
        <v>18</v>
      </c>
      <c r="F10" s="26">
        <f>IF(ISBLANK(K8),"",K8)</f>
        <v>23</v>
      </c>
      <c r="G10" s="27" t="s">
        <v>7</v>
      </c>
      <c r="H10" s="28">
        <f>IF(ISBLANK(I8),"",I8)</f>
        <v>7</v>
      </c>
      <c r="I10" s="86"/>
      <c r="J10" s="87"/>
      <c r="K10" s="88"/>
      <c r="L10" s="26">
        <v>28</v>
      </c>
      <c r="M10" s="27" t="s">
        <v>7</v>
      </c>
      <c r="N10" s="28">
        <v>27</v>
      </c>
      <c r="O10" s="26">
        <v>27</v>
      </c>
      <c r="P10" s="27" t="s">
        <v>7</v>
      </c>
      <c r="Q10" s="28">
        <v>5</v>
      </c>
      <c r="R10" s="101"/>
      <c r="S10" s="93"/>
      <c r="T10" s="35"/>
      <c r="U10" s="35"/>
      <c r="V10" s="35"/>
      <c r="W10" s="94"/>
    </row>
    <row r="11" spans="1:23" s="13" customFormat="1" ht="30" customHeight="1" x14ac:dyDescent="0.25">
      <c r="A11" s="95">
        <f>TRANSPOSE(L4)</f>
        <v>4</v>
      </c>
      <c r="B11" s="99" t="s">
        <v>109</v>
      </c>
      <c r="C11" s="80">
        <f>IF(AND(ISNUMBER(C12),ISNUMBER(E12)),IF(C12=E12,Seadista!$B$6,IF(C12-E12&gt;0,Seadista!$B$4,Seadista!$B$5)),"Mängimata")</f>
        <v>2</v>
      </c>
      <c r="D11" s="81"/>
      <c r="E11" s="82"/>
      <c r="F11" s="80">
        <f>IF(AND(ISNUMBER(F12),ISNUMBER(H12)),IF(F12=H12,Seadista!$B$6,IF(F12-H12&gt;0,Seadista!$B$4,Seadista!$B$5)),"Mängimata")</f>
        <v>2</v>
      </c>
      <c r="G11" s="81"/>
      <c r="H11" s="82"/>
      <c r="I11" s="80">
        <f>IF(AND(ISNUMBER(I12),ISNUMBER(K12)),IF(I12=K12,Seadista!$B$6,IF(I12-K12&gt;0,Seadista!$B$4,Seadista!$B$5)),"Mängimata")</f>
        <v>0</v>
      </c>
      <c r="J11" s="81"/>
      <c r="K11" s="82"/>
      <c r="L11" s="83"/>
      <c r="M11" s="84"/>
      <c r="N11" s="85"/>
      <c r="O11" s="80">
        <f>IF(AND(ISNUMBER(O12),ISNUMBER(Q12)),IF(O12=Q12,Seadista!$B$6,IF(O12-Q12&gt;0,Seadista!$B$4,Seadista!$B$5)),"Mängimata")</f>
        <v>2</v>
      </c>
      <c r="P11" s="81"/>
      <c r="Q11" s="82"/>
      <c r="R11" s="89">
        <f>SUMIF($C11:$O11,"&gt;=0")</f>
        <v>6</v>
      </c>
      <c r="S11" s="91">
        <f>IF(AND(ISNUMBER(F12),ISNUMBER(H12),ISNUMBER(I12),ISNUMBER(K12),ISNUMBER(C12),ISNUMBER(E12),ISNUMBER(O12),ISNUMBER(Q12)),F12-H12+I12-K12+C12-E12+O12-Q12,"pooleli")</f>
        <v>51</v>
      </c>
      <c r="T11" s="23">
        <f>RANK($R11,$R$5:$R$14,-1)</f>
        <v>4</v>
      </c>
      <c r="U11" s="24">
        <f>RANK($S11,$S$5:$S$14,-1)*0.01</f>
        <v>0.05</v>
      </c>
      <c r="V11" s="25">
        <f>T11+U11</f>
        <v>4.05</v>
      </c>
      <c r="W11" s="78">
        <f>IF(AND(ISNUMBER($V$5),ISNUMBER($V$7),ISNUMBER($V$9),ISNUMBER($V$11),ISNUMBER($V$13)),RANK($V11,$V$5:$V$14),"pooleli")</f>
        <v>2</v>
      </c>
    </row>
    <row r="12" spans="1:23" s="13" customFormat="1" ht="30" customHeight="1" x14ac:dyDescent="0.25">
      <c r="A12" s="96"/>
      <c r="B12" s="100"/>
      <c r="C12" s="26">
        <f>IF(ISBLANK(N6),"",N6)</f>
        <v>19</v>
      </c>
      <c r="D12" s="27" t="s">
        <v>7</v>
      </c>
      <c r="E12" s="28">
        <f>IF(ISBLANK(L6),"",L6)</f>
        <v>17</v>
      </c>
      <c r="F12" s="26">
        <f>IF(ISBLANK(N8),"",N8)</f>
        <v>31</v>
      </c>
      <c r="G12" s="27" t="s">
        <v>7</v>
      </c>
      <c r="H12" s="28">
        <f>IF(ISBLANK(L8),"",L8)</f>
        <v>10</v>
      </c>
      <c r="I12" s="26">
        <f>IF(ISBLANK(N10),"",N10)</f>
        <v>27</v>
      </c>
      <c r="J12" s="27" t="s">
        <v>7</v>
      </c>
      <c r="K12" s="28">
        <f>IF(ISBLANK(L10),"",L10)</f>
        <v>28</v>
      </c>
      <c r="L12" s="86"/>
      <c r="M12" s="87"/>
      <c r="N12" s="88"/>
      <c r="O12" s="26">
        <v>36</v>
      </c>
      <c r="P12" s="27" t="s">
        <v>7</v>
      </c>
      <c r="Q12" s="28">
        <v>7</v>
      </c>
      <c r="R12" s="90"/>
      <c r="S12" s="93"/>
      <c r="T12" s="32"/>
      <c r="U12" s="33"/>
      <c r="V12" s="34"/>
      <c r="W12" s="94"/>
    </row>
    <row r="13" spans="1:23" s="15" customFormat="1" ht="30" customHeight="1" x14ac:dyDescent="0.2">
      <c r="A13" s="95">
        <f>TRANSPOSE(O4)</f>
        <v>5</v>
      </c>
      <c r="B13" s="99" t="s">
        <v>45</v>
      </c>
      <c r="C13" s="80">
        <f>IF(AND(ISNUMBER(C14),ISNUMBER(E14)),IF(C14=E14,Seadista!$B$6,IF(C14-E14&gt;0,Seadista!$B$4,Seadista!$B$5)),"Mängimata")</f>
        <v>0</v>
      </c>
      <c r="D13" s="81"/>
      <c r="E13" s="82"/>
      <c r="F13" s="80">
        <f>IF(AND(ISNUMBER(F14),ISNUMBER(H14)),IF(F14=H14,Seadista!$B$6,IF(F14-H14&gt;0,Seadista!$B$4,Seadista!$B$5)),"Mängimata")</f>
        <v>0</v>
      </c>
      <c r="G13" s="81"/>
      <c r="H13" s="82"/>
      <c r="I13" s="80">
        <f>IF(AND(ISNUMBER(I14),ISNUMBER(K14)),IF(I14=K14,Seadista!$B$6,IF(I14-K14&gt;0,Seadista!$B$4,Seadista!$B$5)),"Mängimata")</f>
        <v>0</v>
      </c>
      <c r="J13" s="81"/>
      <c r="K13" s="82"/>
      <c r="L13" s="80">
        <f>IF(AND(ISNUMBER(L14),ISNUMBER(N14)),IF(L14=N14,Seadista!$B$6,IF(L14-N14&gt;0,Seadista!$B$4,Seadista!$B$5)),"Mängimata")</f>
        <v>0</v>
      </c>
      <c r="M13" s="81"/>
      <c r="N13" s="82"/>
      <c r="O13" s="83"/>
      <c r="P13" s="84"/>
      <c r="Q13" s="85"/>
      <c r="R13" s="89">
        <f>SUMIF($C13:$P13,"&gt;=0")</f>
        <v>0</v>
      </c>
      <c r="S13" s="91">
        <f>IF(AND(ISNUMBER(C14),ISNUMBER(E14),ISNUMBER(F14),ISNUMBER(H14),ISNUMBER(I14),ISNUMBER(K14),ISNUMBER(L14),ISNUMBER(N14)),C14-E14+F14-H14+I14-K14+L14-N14,"pooleli")</f>
        <v>-82</v>
      </c>
      <c r="T13" s="36">
        <f>RANK($R13,$R$5:$R$14,-1)</f>
        <v>1</v>
      </c>
      <c r="U13" s="35">
        <f>RANK($S13,$S$5:$S$14,-1)*0.01</f>
        <v>0.01</v>
      </c>
      <c r="V13" s="37">
        <f>T13+U13</f>
        <v>1.01</v>
      </c>
      <c r="W13" s="78">
        <f>IF(AND(ISNUMBER($V$5),ISNUMBER($V$7),ISNUMBER($V$9),ISNUMBER($V$11),ISNUMBER($V$13)),RANK($V13,$V$5:$V$14),"pooleli")</f>
        <v>5</v>
      </c>
    </row>
    <row r="14" spans="1:23" s="15" customFormat="1" ht="30" customHeight="1" x14ac:dyDescent="0.2">
      <c r="A14" s="96"/>
      <c r="B14" s="100"/>
      <c r="C14" s="26">
        <f>IF(ISBLANK(Q$6),"",Q$6)</f>
        <v>5</v>
      </c>
      <c r="D14" s="27" t="s">
        <v>7</v>
      </c>
      <c r="E14" s="28">
        <f>IF(ISBLANK(O$6),"",O$6)</f>
        <v>29</v>
      </c>
      <c r="F14" s="26">
        <f>IF(ISBLANK(Q8),"",Q8)</f>
        <v>14</v>
      </c>
      <c r="G14" s="27" t="s">
        <v>7</v>
      </c>
      <c r="H14" s="28">
        <f>IF(ISBLANK(O8),"",O8)</f>
        <v>21</v>
      </c>
      <c r="I14" s="26">
        <f>IF(ISBLANK(Q10),"",Q10)</f>
        <v>5</v>
      </c>
      <c r="J14" s="27" t="s">
        <v>7</v>
      </c>
      <c r="K14" s="28">
        <f>IF(ISBLANK(O10),"",O10)</f>
        <v>27</v>
      </c>
      <c r="L14" s="26">
        <f>IF(ISBLANK(Q12),"",Q12)</f>
        <v>7</v>
      </c>
      <c r="M14" s="27" t="s">
        <v>7</v>
      </c>
      <c r="N14" s="28">
        <f>IF(ISBLANK(O12),"",O12)</f>
        <v>36</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W14"/>
  <sheetViews>
    <sheetView zoomScale="70" zoomScaleNormal="70" workbookViewId="0">
      <selection activeCell="O11" sqref="O11:Q11"/>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110</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101</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0</v>
      </c>
      <c r="P5" s="81"/>
      <c r="Q5" s="82"/>
      <c r="R5" s="89">
        <f>SUMIF($C5:$O5,"&gt;=0")</f>
        <v>6</v>
      </c>
      <c r="S5" s="91">
        <f>IF(AND(ISNUMBER(F6),ISNUMBER(H6),ISNUMBER(I6),ISNUMBER(K6),ISNUMBER(L6),ISNUMBER(N6),ISNUMBER(O6),ISNUMBER(Q6)),F6-H6+I6-K6+L6-N6+O6-Q6,"pooleli")</f>
        <v>30</v>
      </c>
      <c r="T5" s="23">
        <f>RANK($R5,$R$5:$R$14,-1)</f>
        <v>4</v>
      </c>
      <c r="U5" s="24">
        <f>RANK($S5,$S$5:$S$14,-1)*0.01</f>
        <v>0.04</v>
      </c>
      <c r="V5" s="25">
        <f>T5+U5</f>
        <v>4.04</v>
      </c>
      <c r="W5" s="78">
        <f>IF(AND(ISNUMBER($V$5),ISNUMBER($V$7),ISNUMBER($V$9),ISNUMBER($V$11),ISNUMBER($V$13)),RANK($V5,$V$5:$V$14),"pooleli")</f>
        <v>2</v>
      </c>
    </row>
    <row r="6" spans="1:23" s="13" customFormat="1" ht="30" customHeight="1" x14ac:dyDescent="0.25">
      <c r="A6" s="96"/>
      <c r="B6" s="100"/>
      <c r="C6" s="86"/>
      <c r="D6" s="87"/>
      <c r="E6" s="88"/>
      <c r="F6" s="26">
        <v>26</v>
      </c>
      <c r="G6" s="27" t="s">
        <v>7</v>
      </c>
      <c r="H6" s="28">
        <v>12</v>
      </c>
      <c r="I6" s="26">
        <v>27</v>
      </c>
      <c r="J6" s="27" t="s">
        <v>7</v>
      </c>
      <c r="K6" s="28">
        <v>12</v>
      </c>
      <c r="L6" s="26">
        <v>21</v>
      </c>
      <c r="M6" s="27" t="s">
        <v>7</v>
      </c>
      <c r="N6" s="28">
        <v>14</v>
      </c>
      <c r="O6" s="26">
        <v>7</v>
      </c>
      <c r="P6" s="27" t="s">
        <v>7</v>
      </c>
      <c r="Q6" s="28">
        <v>13</v>
      </c>
      <c r="R6" s="101"/>
      <c r="S6" s="93"/>
      <c r="T6" s="29"/>
      <c r="U6" s="30"/>
      <c r="V6" s="31"/>
      <c r="W6" s="94"/>
    </row>
    <row r="7" spans="1:23" s="13" customFormat="1" ht="30" customHeight="1" x14ac:dyDescent="0.25">
      <c r="A7" s="95">
        <f>TRANSPOSE(F4)</f>
        <v>2</v>
      </c>
      <c r="B7" s="99" t="s">
        <v>111</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0</v>
      </c>
      <c r="S7" s="91">
        <f>IF(AND(ISNUMBER(C8),ISNUMBER(E8),ISNUMBER(I8),ISNUMBER(K8),ISNUMBER(L8),ISNUMBER(N8),ISNUMBER(O8),ISNUMBER(Q8)),C8-E8+I8-K8+L8-N8+O8-Q8,"pooleli")</f>
        <v>-79</v>
      </c>
      <c r="T7" s="23">
        <f>RANK($R7,$R$5:$R$14,-1)</f>
        <v>1</v>
      </c>
      <c r="U7" s="24">
        <f>RANK($S7,$S$5:$S$14,-1)*0.01</f>
        <v>0.01</v>
      </c>
      <c r="V7" s="25">
        <f>T7+U7</f>
        <v>1.01</v>
      </c>
      <c r="W7" s="78">
        <f>IF(AND(ISNUMBER($V$5),ISNUMBER($V$7),ISNUMBER($V$9),ISNUMBER($V$11),ISNUMBER($V$13)),RANK($V7,$V$5:$V$14),"pooleli")</f>
        <v>5</v>
      </c>
    </row>
    <row r="8" spans="1:23" s="13" customFormat="1" ht="30" customHeight="1" x14ac:dyDescent="0.25">
      <c r="A8" s="96"/>
      <c r="B8" s="100"/>
      <c r="C8" s="26">
        <f>IF(ISBLANK(H6),"",H6)</f>
        <v>12</v>
      </c>
      <c r="D8" s="27" t="s">
        <v>7</v>
      </c>
      <c r="E8" s="28">
        <f>IF(ISBLANK(F6),"",F6)</f>
        <v>26</v>
      </c>
      <c r="F8" s="86"/>
      <c r="G8" s="87"/>
      <c r="H8" s="88"/>
      <c r="I8" s="26">
        <v>11</v>
      </c>
      <c r="J8" s="27" t="s">
        <v>7</v>
      </c>
      <c r="K8" s="28">
        <v>22</v>
      </c>
      <c r="L8" s="26">
        <v>7</v>
      </c>
      <c r="M8" s="27" t="s">
        <v>7</v>
      </c>
      <c r="N8" s="28">
        <v>22</v>
      </c>
      <c r="O8" s="26">
        <v>3</v>
      </c>
      <c r="P8" s="27" t="s">
        <v>7</v>
      </c>
      <c r="Q8" s="28">
        <v>42</v>
      </c>
      <c r="R8" s="90"/>
      <c r="S8" s="93"/>
      <c r="T8" s="32"/>
      <c r="U8" s="33"/>
      <c r="V8" s="34"/>
      <c r="W8" s="94"/>
    </row>
    <row r="9" spans="1:23" s="13" customFormat="1" ht="30" customHeight="1" x14ac:dyDescent="0.25">
      <c r="A9" s="95">
        <f>TRANSPOSE(I4)</f>
        <v>3</v>
      </c>
      <c r="B9" s="99" t="s">
        <v>40</v>
      </c>
      <c r="C9" s="80">
        <f>IF(AND(ISNUMBER(C10),ISNUMBER(E10)),IF(C10=E10,Seadista!B6,IF(C10-E10&gt;0,Seadista!B4,Seadista!B5)),"Mängimata")</f>
        <v>0</v>
      </c>
      <c r="D9" s="81"/>
      <c r="E9" s="82"/>
      <c r="F9" s="80">
        <f>IF(AND(ISNUMBER(F10),ISNUMBER(H10)),IF(F10=H10,Seadista!B6,IF(F10-H10&gt;0,Seadista!B4,Seadista!B5)),"Mängimata")</f>
        <v>2</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101">
        <f>SUMIF($C9:$O9,"&gt;=0")</f>
        <v>2</v>
      </c>
      <c r="S9" s="91">
        <f>IF(AND(ISNUMBER(F10),ISNUMBER(H10),ISNUMBER(C10),ISNUMBER(E10),ISNUMBER(L10),ISNUMBER(N10),ISNUMBER(O10),ISNUMBER(Q10)),F10-H10+C10-E10+L10-N10+O10-Q10,"pooleli")</f>
        <v>-23</v>
      </c>
      <c r="T9" s="35">
        <f>RANK($R9,$R$5:$R$14,-1)</f>
        <v>2</v>
      </c>
      <c r="U9" s="35">
        <f>RANK($S9,$S$5:$S$14,-1)*0.01</f>
        <v>0.02</v>
      </c>
      <c r="V9" s="35">
        <f>T9+U9</f>
        <v>2.02</v>
      </c>
      <c r="W9" s="78">
        <f>IF(AND(ISNUMBER($V$5),ISNUMBER($V$7),ISNUMBER($V$9),ISNUMBER($V$11),ISNUMBER($V$13)),RANK($V9,$V$5:$V$14),"pooleli")</f>
        <v>4</v>
      </c>
    </row>
    <row r="10" spans="1:23" s="13" customFormat="1" ht="30" customHeight="1" x14ac:dyDescent="0.25">
      <c r="A10" s="96"/>
      <c r="B10" s="100"/>
      <c r="C10" s="26">
        <f>IF(ISBLANK(K6),"",K6)</f>
        <v>12</v>
      </c>
      <c r="D10" s="27" t="s">
        <v>7</v>
      </c>
      <c r="E10" s="28">
        <f>IF(ISBLANK(I6),"",I6)</f>
        <v>27</v>
      </c>
      <c r="F10" s="26">
        <f>IF(ISBLANK(K8),"",K8)</f>
        <v>22</v>
      </c>
      <c r="G10" s="27" t="s">
        <v>7</v>
      </c>
      <c r="H10" s="28">
        <f>IF(ISBLANK(I8),"",I8)</f>
        <v>11</v>
      </c>
      <c r="I10" s="86"/>
      <c r="J10" s="87"/>
      <c r="K10" s="88"/>
      <c r="L10" s="26">
        <v>17</v>
      </c>
      <c r="M10" s="27" t="s">
        <v>7</v>
      </c>
      <c r="N10" s="28">
        <v>21</v>
      </c>
      <c r="O10" s="26">
        <v>17</v>
      </c>
      <c r="P10" s="27" t="s">
        <v>7</v>
      </c>
      <c r="Q10" s="28">
        <v>32</v>
      </c>
      <c r="R10" s="101"/>
      <c r="S10" s="93"/>
      <c r="T10" s="35"/>
      <c r="U10" s="35"/>
      <c r="V10" s="35"/>
      <c r="W10" s="94"/>
    </row>
    <row r="11" spans="1:23" s="13" customFormat="1" ht="30" customHeight="1" x14ac:dyDescent="0.25">
      <c r="A11" s="95">
        <f>TRANSPOSE(L4)</f>
        <v>4</v>
      </c>
      <c r="B11" s="99" t="s">
        <v>112</v>
      </c>
      <c r="C11" s="80">
        <f>IF(AND(ISNUMBER(C12),ISNUMBER(E12)),IF(C12=E12,Seadista!$B$6,IF(C12-E12&gt;0,Seadista!$B$4,Seadista!$B$5)),"Mängimata")</f>
        <v>0</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0</v>
      </c>
      <c r="P11" s="81"/>
      <c r="Q11" s="82"/>
      <c r="R11" s="89">
        <f>SUMIF($C11:$O11,"&gt;=0")</f>
        <v>4</v>
      </c>
      <c r="S11" s="91">
        <f>IF(AND(ISNUMBER(F12),ISNUMBER(H12),ISNUMBER(I12),ISNUMBER(K12),ISNUMBER(C12),ISNUMBER(E12),ISNUMBER(O12),ISNUMBER(Q12)),F12-H12+I12-K12+C12-E12+O12-Q12,"pooleli")</f>
        <v>-8</v>
      </c>
      <c r="T11" s="23">
        <f>RANK($R11,$R$5:$R$14,-1)</f>
        <v>3</v>
      </c>
      <c r="U11" s="24">
        <f>RANK($S11,$S$5:$S$14,-1)*0.01</f>
        <v>0.03</v>
      </c>
      <c r="V11" s="25">
        <f>T11+U11</f>
        <v>3.03</v>
      </c>
      <c r="W11" s="78">
        <f>IF(AND(ISNUMBER($V$5),ISNUMBER($V$7),ISNUMBER($V$9),ISNUMBER($V$11),ISNUMBER($V$13)),RANK($V11,$V$5:$V$14),"pooleli")</f>
        <v>3</v>
      </c>
    </row>
    <row r="12" spans="1:23" s="13" customFormat="1" ht="30" customHeight="1" x14ac:dyDescent="0.25">
      <c r="A12" s="96"/>
      <c r="B12" s="100"/>
      <c r="C12" s="26">
        <f>IF(ISBLANK(N6),"",N6)</f>
        <v>14</v>
      </c>
      <c r="D12" s="27" t="s">
        <v>7</v>
      </c>
      <c r="E12" s="28">
        <f>IF(ISBLANK(L6),"",L6)</f>
        <v>21</v>
      </c>
      <c r="F12" s="26">
        <f>IF(ISBLANK(N8),"",N8)</f>
        <v>22</v>
      </c>
      <c r="G12" s="27" t="s">
        <v>7</v>
      </c>
      <c r="H12" s="28">
        <f>IF(ISBLANK(L8),"",L8)</f>
        <v>7</v>
      </c>
      <c r="I12" s="26">
        <f>IF(ISBLANK(N10),"",N10)</f>
        <v>21</v>
      </c>
      <c r="J12" s="27" t="s">
        <v>7</v>
      </c>
      <c r="K12" s="28">
        <f>IF(ISBLANK(L10),"",L10)</f>
        <v>17</v>
      </c>
      <c r="L12" s="86"/>
      <c r="M12" s="87"/>
      <c r="N12" s="88"/>
      <c r="O12" s="26">
        <v>12</v>
      </c>
      <c r="P12" s="27" t="s">
        <v>7</v>
      </c>
      <c r="Q12" s="28">
        <v>32</v>
      </c>
      <c r="R12" s="90"/>
      <c r="S12" s="93"/>
      <c r="T12" s="32"/>
      <c r="U12" s="33"/>
      <c r="V12" s="34"/>
      <c r="W12" s="94"/>
    </row>
    <row r="13" spans="1:23" s="15" customFormat="1" ht="30" customHeight="1" x14ac:dyDescent="0.2">
      <c r="A13" s="95">
        <f>TRANSPOSE(O4)</f>
        <v>5</v>
      </c>
      <c r="B13" s="99" t="s">
        <v>113</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2</v>
      </c>
      <c r="M13" s="81"/>
      <c r="N13" s="82"/>
      <c r="O13" s="83"/>
      <c r="P13" s="84"/>
      <c r="Q13" s="85"/>
      <c r="R13" s="89">
        <f>SUMIF($C13:$P13,"&gt;=0")</f>
        <v>8</v>
      </c>
      <c r="S13" s="91">
        <f>IF(AND(ISNUMBER(C14),ISNUMBER(E14),ISNUMBER(F14),ISNUMBER(H14),ISNUMBER(I14),ISNUMBER(K14),ISNUMBER(L14),ISNUMBER(N14)),C14-E14+F14-H14+I14-K14+L14-N14,"pooleli")</f>
        <v>80</v>
      </c>
      <c r="T13" s="36">
        <f>RANK($R13,$R$5:$R$14,-1)</f>
        <v>5</v>
      </c>
      <c r="U13" s="35">
        <f>RANK($S13,$S$5:$S$14,-1)*0.01</f>
        <v>0.05</v>
      </c>
      <c r="V13" s="37">
        <f>T13+U13</f>
        <v>5.05</v>
      </c>
      <c r="W13" s="78">
        <f>IF(AND(ISNUMBER($V$5),ISNUMBER($V$7),ISNUMBER($V$9),ISNUMBER($V$11),ISNUMBER($V$13)),RANK($V13,$V$5:$V$14),"pooleli")</f>
        <v>1</v>
      </c>
    </row>
    <row r="14" spans="1:23" s="15" customFormat="1" ht="30" customHeight="1" x14ac:dyDescent="0.2">
      <c r="A14" s="96"/>
      <c r="B14" s="100"/>
      <c r="C14" s="26">
        <f>IF(ISBLANK(Q$6),"",Q$6)</f>
        <v>13</v>
      </c>
      <c r="D14" s="27" t="s">
        <v>7</v>
      </c>
      <c r="E14" s="28">
        <f>IF(ISBLANK(O$6),"",O$6)</f>
        <v>7</v>
      </c>
      <c r="F14" s="26">
        <f>IF(ISBLANK(Q8),"",Q8)</f>
        <v>42</v>
      </c>
      <c r="G14" s="27" t="s">
        <v>7</v>
      </c>
      <c r="H14" s="28">
        <f>IF(ISBLANK(O8),"",O8)</f>
        <v>3</v>
      </c>
      <c r="I14" s="26">
        <f>IF(ISBLANK(Q10),"",Q10)</f>
        <v>32</v>
      </c>
      <c r="J14" s="27" t="s">
        <v>7</v>
      </c>
      <c r="K14" s="28">
        <f>IF(ISBLANK(O10),"",O10)</f>
        <v>17</v>
      </c>
      <c r="L14" s="26">
        <f>IF(ISBLANK(Q12),"",Q12)</f>
        <v>32</v>
      </c>
      <c r="M14" s="27" t="s">
        <v>7</v>
      </c>
      <c r="N14" s="28">
        <f>IF(ISBLANK(O12),"",O12)</f>
        <v>12</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T12"/>
  <sheetViews>
    <sheetView zoomScale="80" zoomScaleNormal="80" workbookViewId="0">
      <selection activeCell="O9" sqref="O9:O10"/>
    </sheetView>
  </sheetViews>
  <sheetFormatPr defaultColWidth="8.7109375" defaultRowHeight="15.75" x14ac:dyDescent="0.25"/>
  <cols>
    <col min="1" max="1" width="4.7109375" customWidth="1"/>
    <col min="2" max="2" width="26.710937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6" width="10.7109375" style="15" customWidth="1"/>
    <col min="17" max="19" width="14.42578125" style="17" hidden="1" customWidth="1"/>
    <col min="20" max="20" width="10.7109375" style="17" customWidth="1"/>
  </cols>
  <sheetData>
    <row r="1" spans="1:20" s="14" customFormat="1" ht="52.5" customHeight="1" x14ac:dyDescent="0.25">
      <c r="B1" s="52" t="str">
        <f>TRANSPOSE(Seadista!A9)</f>
        <v>Tallinn Handball Cup 2016</v>
      </c>
      <c r="N1" s="13"/>
      <c r="O1" s="13"/>
      <c r="P1" s="13"/>
      <c r="Q1" s="13"/>
    </row>
    <row r="2" spans="1:20" s="15" customFormat="1" ht="37.5" customHeight="1" x14ac:dyDescent="0.2">
      <c r="B2" s="54" t="str">
        <f>TRANSPOSE(Seadista!A12)</f>
        <v>Tallinn, June 11 - 13 2016</v>
      </c>
      <c r="C2" s="16"/>
      <c r="D2" s="16"/>
      <c r="E2" s="16"/>
      <c r="F2" s="16"/>
      <c r="G2" s="16"/>
      <c r="H2" s="16"/>
      <c r="I2" s="16"/>
      <c r="J2" s="16"/>
      <c r="K2" s="16"/>
      <c r="N2" s="17"/>
      <c r="O2" s="17"/>
      <c r="P2" s="17"/>
      <c r="Q2" s="17"/>
    </row>
    <row r="3" spans="1:20" s="18" customFormat="1" ht="30" customHeight="1" x14ac:dyDescent="0.25">
      <c r="A3" s="102" t="s">
        <v>116</v>
      </c>
      <c r="B3" s="103"/>
      <c r="C3" s="103"/>
      <c r="D3" s="103"/>
      <c r="E3" s="103"/>
      <c r="F3" s="103"/>
      <c r="G3" s="103"/>
      <c r="H3" s="103"/>
      <c r="I3" s="103"/>
      <c r="J3" s="103"/>
      <c r="K3" s="103"/>
      <c r="L3" s="103"/>
      <c r="M3" s="103"/>
      <c r="N3" s="103"/>
      <c r="O3" s="103"/>
      <c r="P3" s="103"/>
      <c r="Q3" s="103"/>
      <c r="R3" s="103"/>
      <c r="S3" s="103"/>
      <c r="T3" s="104"/>
    </row>
    <row r="4" spans="1:20" s="19" customFormat="1" ht="23.25" customHeight="1" x14ac:dyDescent="0.25">
      <c r="A4" s="45"/>
      <c r="B4" s="46" t="s">
        <v>1</v>
      </c>
      <c r="C4" s="105">
        <v>1</v>
      </c>
      <c r="D4" s="106"/>
      <c r="E4" s="107"/>
      <c r="F4" s="105">
        <v>2</v>
      </c>
      <c r="G4" s="106"/>
      <c r="H4" s="107"/>
      <c r="I4" s="105">
        <v>3</v>
      </c>
      <c r="J4" s="106"/>
      <c r="K4" s="107"/>
      <c r="L4" s="105">
        <v>4</v>
      </c>
      <c r="M4" s="106"/>
      <c r="N4" s="107"/>
      <c r="O4" s="22" t="s">
        <v>2</v>
      </c>
      <c r="P4" s="22" t="s">
        <v>3</v>
      </c>
      <c r="Q4" s="48" t="s">
        <v>4</v>
      </c>
      <c r="R4" s="48" t="s">
        <v>5</v>
      </c>
      <c r="S4" s="48"/>
      <c r="T4" s="22" t="s">
        <v>6</v>
      </c>
    </row>
    <row r="5" spans="1:20" s="13" customFormat="1" ht="30" customHeight="1" x14ac:dyDescent="0.25">
      <c r="A5" s="95">
        <f>TRANSPOSE(C4)</f>
        <v>1</v>
      </c>
      <c r="B5" s="99" t="s">
        <v>91</v>
      </c>
      <c r="C5" s="83"/>
      <c r="D5" s="84"/>
      <c r="E5" s="85"/>
      <c r="F5" s="136">
        <f>IF(AND(ISNUMBER(F6),ISNUMBER(H6)),IF(F6=H6,Seadista!B6,IF(F6-H6&gt;0,Seadista!B4,Seadista!B5)),"Mängimata")</f>
        <v>0</v>
      </c>
      <c r="G5" s="137"/>
      <c r="H5" s="138"/>
      <c r="I5" s="136">
        <f>IF(AND(ISNUMBER(I6),ISNUMBER(K6)),IF(I6=K6,Seadista!B6,IF(I6-K6&gt;0,Seadista!B4,Seadista!B5)),"Mängimata")</f>
        <v>0</v>
      </c>
      <c r="J5" s="137"/>
      <c r="K5" s="138"/>
      <c r="L5" s="136">
        <f>IF(AND(ISNUMBER(L6),ISNUMBER(N6)),IF(L6=N6,Seadista!B6,IF(L6-N6&gt;0,Seadista!B4,Seadista!B5)),"Mängimata")</f>
        <v>0</v>
      </c>
      <c r="M5" s="137"/>
      <c r="N5" s="138"/>
      <c r="O5" s="89">
        <f>SUMIF(C5:L5,"&gt;=0")</f>
        <v>0</v>
      </c>
      <c r="P5" s="91">
        <f>IF(AND(ISNUMBER(F6),ISNUMBER(H6),ISNUMBER(I6),ISNUMBER(K6),ISNUMBER(L6),ISNUMBER(N6)),F6-H6+I6-K6+L6-N6,"pooleli")</f>
        <v>-31</v>
      </c>
      <c r="Q5" s="38">
        <f>RANK($O5,$O$5:$O$12,-1)</f>
        <v>1</v>
      </c>
      <c r="R5" s="38">
        <f>RANK($P5,$P$5:$P$12,-1)*0.01</f>
        <v>0.01</v>
      </c>
      <c r="S5" s="38">
        <f>Q5+R5</f>
        <v>1.01</v>
      </c>
      <c r="T5" s="78">
        <f>IF(AND(ISNUMBER($S$5),ISNUMBER($S$7),ISNUMBER($S$9),ISNUMBER($S$11)),RANK($S5,$S$5:$S$12),"pooleli")</f>
        <v>4</v>
      </c>
    </row>
    <row r="6" spans="1:20" s="13" customFormat="1" ht="30" customHeight="1" x14ac:dyDescent="0.25">
      <c r="A6" s="96"/>
      <c r="B6" s="100"/>
      <c r="C6" s="86"/>
      <c r="D6" s="87"/>
      <c r="E6" s="88"/>
      <c r="F6" s="39">
        <v>5</v>
      </c>
      <c r="G6" s="40" t="s">
        <v>7</v>
      </c>
      <c r="H6" s="41">
        <v>11</v>
      </c>
      <c r="I6" s="39">
        <v>4</v>
      </c>
      <c r="J6" s="40" t="s">
        <v>7</v>
      </c>
      <c r="K6" s="41">
        <v>16</v>
      </c>
      <c r="L6" s="39">
        <v>1</v>
      </c>
      <c r="M6" s="40" t="s">
        <v>7</v>
      </c>
      <c r="N6" s="41">
        <v>14</v>
      </c>
      <c r="O6" s="90"/>
      <c r="P6" s="92"/>
      <c r="Q6" s="42"/>
      <c r="R6" s="42"/>
      <c r="S6" s="42"/>
      <c r="T6" s="79"/>
    </row>
    <row r="7" spans="1:20" s="13" customFormat="1" ht="30" customHeight="1" x14ac:dyDescent="0.25">
      <c r="A7" s="95">
        <f>TRANSPOSE(F4)</f>
        <v>2</v>
      </c>
      <c r="B7" s="99" t="s">
        <v>78</v>
      </c>
      <c r="C7" s="136">
        <f>IF(AND(ISNUMBER(C8),ISNUMBER(E8)),IF(C8=E8,Seadista!B6,IF(C8-E8&gt;0,Seadista!B4,Seadista!B5)),"Mängimata")</f>
        <v>2</v>
      </c>
      <c r="D7" s="137"/>
      <c r="E7" s="138"/>
      <c r="F7" s="83"/>
      <c r="G7" s="84"/>
      <c r="H7" s="85"/>
      <c r="I7" s="136">
        <f>IF(AND(ISNUMBER(I8),ISNUMBER(K8)),IF(I8=K8,Seadista!B6,IF(I8-K8&gt;0,Seadista!B4,Seadista!B5)),"Mängimata")</f>
        <v>0</v>
      </c>
      <c r="J7" s="137"/>
      <c r="K7" s="138"/>
      <c r="L7" s="136">
        <f>IF(AND(ISNUMBER(L8),ISNUMBER(N8)),IF(L8=N8,Seadista!B6,IF(L8-N8&gt;0,Seadista!B4,Seadista!B5)),"Mängimata")</f>
        <v>0</v>
      </c>
      <c r="M7" s="137"/>
      <c r="N7" s="138"/>
      <c r="O7" s="89">
        <f>SUMIF(C7:L7,"&gt;=0")</f>
        <v>2</v>
      </c>
      <c r="P7" s="91">
        <f>IF(AND(ISNUMBER(C8),ISNUMBER(E8),ISNUMBER(I8),ISNUMBER(K8),ISNUMBER(L8),ISNUMBER(N8)),C8-E8+I8-K8+L8-N8,"pooleli")</f>
        <v>-2</v>
      </c>
      <c r="Q7" s="38">
        <f>RANK($O7,$O$5:$O$12,-1)</f>
        <v>2</v>
      </c>
      <c r="R7" s="38">
        <f>RANK($P7,$P$5:$P$12,-1)*0.01</f>
        <v>0.02</v>
      </c>
      <c r="S7" s="38">
        <f>Q7+R7</f>
        <v>2.02</v>
      </c>
      <c r="T7" s="78">
        <f>IF(AND(ISNUMBER($S$5),ISNUMBER($S$7),ISNUMBER($S$9),ISNUMBER($S$11)),RANK($S7,$S$5:$S$12),"pooleli")</f>
        <v>3</v>
      </c>
    </row>
    <row r="8" spans="1:20" s="13" customFormat="1" ht="30" customHeight="1" x14ac:dyDescent="0.25">
      <c r="A8" s="96"/>
      <c r="B8" s="100"/>
      <c r="C8" s="39">
        <f>IF(ISBLANK(H6),"",H6)</f>
        <v>11</v>
      </c>
      <c r="D8" s="43" t="s">
        <v>7</v>
      </c>
      <c r="E8" s="41">
        <f>IF(ISBLANK(F6),"",F6)</f>
        <v>5</v>
      </c>
      <c r="F8" s="86"/>
      <c r="G8" s="87"/>
      <c r="H8" s="88"/>
      <c r="I8" s="39">
        <v>7</v>
      </c>
      <c r="J8" s="40" t="s">
        <v>7</v>
      </c>
      <c r="K8" s="41">
        <v>14</v>
      </c>
      <c r="L8" s="39">
        <v>10</v>
      </c>
      <c r="M8" s="40" t="s">
        <v>7</v>
      </c>
      <c r="N8" s="41">
        <v>11</v>
      </c>
      <c r="O8" s="90"/>
      <c r="P8" s="92"/>
      <c r="Q8" s="42"/>
      <c r="R8" s="38"/>
      <c r="S8" s="38"/>
      <c r="T8" s="79"/>
    </row>
    <row r="9" spans="1:20" s="13" customFormat="1" ht="30" customHeight="1" x14ac:dyDescent="0.25">
      <c r="A9" s="95">
        <f>TRANSPOSE(I4)</f>
        <v>3</v>
      </c>
      <c r="B9" s="99" t="s">
        <v>117</v>
      </c>
      <c r="C9" s="136">
        <f>IF(AND(ISNUMBER(C10),ISNUMBER(E10)),IF(C10=E10,Seadista!B6,IF(C10-E10&gt;0,Seadista!B4,Seadista!B5)),"Mängimata")</f>
        <v>2</v>
      </c>
      <c r="D9" s="137"/>
      <c r="E9" s="138"/>
      <c r="F9" s="136">
        <f>IF(AND(ISNUMBER(F10),ISNUMBER(H10)),IF(F10=H10,Seadista!B6,IF(F10-H10&gt;0,Seadista!B4,Seadista!B5)),"Mängimata")</f>
        <v>2</v>
      </c>
      <c r="G9" s="137"/>
      <c r="H9" s="138"/>
      <c r="I9" s="83"/>
      <c r="J9" s="84"/>
      <c r="K9" s="85"/>
      <c r="L9" s="136">
        <f>IF(AND(ISNUMBER(L10),ISNUMBER(N10)),IF(L10=N10,Seadista!B6,IF(L10-N10&gt;0,Seadista!B4,Seadista!B5)),"Mängimata")</f>
        <v>1</v>
      </c>
      <c r="M9" s="137"/>
      <c r="N9" s="138"/>
      <c r="O9" s="89">
        <f>SUMIF(C9:L9,"&gt;=0")</f>
        <v>5</v>
      </c>
      <c r="P9" s="91">
        <f>IF(AND(ISNUMBER(C10),ISNUMBER(E10),ISNUMBER(F10),ISNUMBER(H10),ISNUMBER(L10),ISNUMBER(N10)),C10-E10+F10-H10+L10-N10,"pooleli")</f>
        <v>19</v>
      </c>
      <c r="Q9" s="38">
        <f>RANK($O9,$O$5:$O$12,-1)</f>
        <v>3</v>
      </c>
      <c r="R9" s="38">
        <f>RANK($P9,$P$5:$P$12,-1)*0.01</f>
        <v>0.04</v>
      </c>
      <c r="S9" s="38">
        <f>Q9+R9</f>
        <v>3.04</v>
      </c>
      <c r="T9" s="78">
        <f>IF(AND(ISNUMBER($S$5),ISNUMBER($S$7),ISNUMBER($S$9),ISNUMBER($S$11)),RANK($S9,$S$5:$S$12),"pooleli")</f>
        <v>1</v>
      </c>
    </row>
    <row r="10" spans="1:20" s="13" customFormat="1" ht="30" customHeight="1" x14ac:dyDescent="0.25">
      <c r="A10" s="96"/>
      <c r="B10" s="100"/>
      <c r="C10" s="39">
        <f>IF(ISBLANK(K6),"",K6)</f>
        <v>16</v>
      </c>
      <c r="D10" s="40" t="s">
        <v>7</v>
      </c>
      <c r="E10" s="41">
        <f>IF(ISBLANK(I6),"",I6)</f>
        <v>4</v>
      </c>
      <c r="F10" s="39">
        <f>IF(ISBLANK(K8),"",K8)</f>
        <v>14</v>
      </c>
      <c r="G10" s="40" t="s">
        <v>7</v>
      </c>
      <c r="H10" s="41">
        <f>IF(ISBLANK(I8),"",I8)</f>
        <v>7</v>
      </c>
      <c r="I10" s="86"/>
      <c r="J10" s="87"/>
      <c r="K10" s="88"/>
      <c r="L10" s="39">
        <v>13</v>
      </c>
      <c r="M10" s="40" t="s">
        <v>7</v>
      </c>
      <c r="N10" s="41">
        <v>13</v>
      </c>
      <c r="O10" s="90"/>
      <c r="P10" s="92"/>
      <c r="Q10" s="42"/>
      <c r="R10" s="38"/>
      <c r="S10" s="38"/>
      <c r="T10" s="79"/>
    </row>
    <row r="11" spans="1:20" s="13" customFormat="1" ht="30" customHeight="1" x14ac:dyDescent="0.25">
      <c r="A11" s="95">
        <f>TRANSPOSE(L4)</f>
        <v>4</v>
      </c>
      <c r="B11" s="99" t="s">
        <v>54</v>
      </c>
      <c r="C11" s="136">
        <f>IF(AND(ISNUMBER(C12),ISNUMBER(E12)),IF(C12=E12,Seadista!B6,IF(C12-E12&gt;0,Seadista!B4,Seadista!B5)),"Mängimata")</f>
        <v>2</v>
      </c>
      <c r="D11" s="137"/>
      <c r="E11" s="138"/>
      <c r="F11" s="136">
        <f>IF(AND(ISNUMBER(F12),ISNUMBER(H12)),IF(F12=H12,Seadista!B6,IF(F12-H12&gt;0,Seadista!B4,Seadista!B5)),"Mängimata")</f>
        <v>2</v>
      </c>
      <c r="G11" s="137"/>
      <c r="H11" s="138"/>
      <c r="I11" s="136">
        <f>IF(AND(ISNUMBER(I12),ISNUMBER(K12)),IF(I12=K12,Seadista!B6,IF(I12-K12&gt;0,Seadista!B4,Seadista!B5)),"Mängimata")</f>
        <v>1</v>
      </c>
      <c r="J11" s="137"/>
      <c r="K11" s="138"/>
      <c r="L11" s="83"/>
      <c r="M11" s="84"/>
      <c r="N11" s="85"/>
      <c r="O11" s="89">
        <f>SUMIF(C11:M11,"&gt;=0")</f>
        <v>5</v>
      </c>
      <c r="P11" s="139">
        <f>IF(AND(ISNUMBER(C12),ISNUMBER(E12),ISNUMBER(F12),ISNUMBER(H12),ISNUMBER(I12),ISNUMBER(K12)),C12-E12+F12-H12+I12-K12,"pooleli")</f>
        <v>14</v>
      </c>
      <c r="Q11" s="42">
        <f>RANK($O11,$O$5:$O$12,-1)</f>
        <v>3</v>
      </c>
      <c r="R11" s="38">
        <f>RANK($P11,$P$5:$P$12,-1)*0.01</f>
        <v>0.03</v>
      </c>
      <c r="S11" s="38">
        <f>Q11+R11</f>
        <v>3.03</v>
      </c>
      <c r="T11" s="78">
        <f>IF(AND(ISNUMBER($S$5),ISNUMBER($S$7),ISNUMBER($S$9),ISNUMBER($S$11)),RANK($S11,$S$5:$S$12),"pooleli")</f>
        <v>2</v>
      </c>
    </row>
    <row r="12" spans="1:20" s="13" customFormat="1" ht="30" customHeight="1" x14ac:dyDescent="0.25">
      <c r="A12" s="96"/>
      <c r="B12" s="100"/>
      <c r="C12" s="39">
        <f>IF(ISBLANK(N6),"",N6)</f>
        <v>14</v>
      </c>
      <c r="D12" s="40" t="s">
        <v>7</v>
      </c>
      <c r="E12" s="41">
        <f>IF(ISBLANK(L6),"",L6)</f>
        <v>1</v>
      </c>
      <c r="F12" s="39">
        <f>IF(ISBLANK(N8),"",N8)</f>
        <v>11</v>
      </c>
      <c r="G12" s="40" t="s">
        <v>7</v>
      </c>
      <c r="H12" s="41">
        <f>IF(ISBLANK(L8),"",L8)</f>
        <v>10</v>
      </c>
      <c r="I12" s="39">
        <f>IF(ISBLANK(N10),"",N10)</f>
        <v>13</v>
      </c>
      <c r="J12" s="40" t="s">
        <v>7</v>
      </c>
      <c r="K12" s="41">
        <f>IF(ISBLANK(L10),"",L10)</f>
        <v>13</v>
      </c>
      <c r="L12" s="86"/>
      <c r="M12" s="87"/>
      <c r="N12" s="88"/>
      <c r="O12" s="90"/>
      <c r="P12" s="140"/>
      <c r="Q12" s="42"/>
      <c r="R12" s="38"/>
      <c r="S12" s="38"/>
      <c r="T12" s="79"/>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W14"/>
  <sheetViews>
    <sheetView zoomScale="70" zoomScaleNormal="70" workbookViewId="0">
      <selection activeCell="F7" sqref="F7:H8"/>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114</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78</v>
      </c>
      <c r="C5" s="83"/>
      <c r="D5" s="84"/>
      <c r="E5" s="85"/>
      <c r="F5" s="80">
        <f>IF(AND(ISNUMBER(F6),ISNUMBER(H6)),IF(F6=H6,Seadista!B6,IF(F6-H6&gt;0,Seadista!B4,Seadista!B5)),"Mängimata")</f>
        <v>2</v>
      </c>
      <c r="G5" s="81"/>
      <c r="H5" s="82"/>
      <c r="I5" s="80">
        <f>IF(AND(ISNUMBER(I6),ISNUMBER(K6)),IF(I6=K6,Seadista!B6,IF(I6-K6&gt;0,Seadista!B4,Seadista!B5)),"Mängimata")</f>
        <v>2</v>
      </c>
      <c r="J5" s="81"/>
      <c r="K5" s="82"/>
      <c r="L5" s="80">
        <f>IF(AND(ISNUMBER(L6),ISNUMBER(N6)),IF(L6=N6,Seadista!$B$6,IF(L6-N6&gt;0,Seadista!$B$4,Seadista!$B$5)),"Mängimata")</f>
        <v>2</v>
      </c>
      <c r="M5" s="81"/>
      <c r="N5" s="82"/>
      <c r="O5" s="80">
        <f>IF(AND(ISNUMBER(O6),ISNUMBER(Q6)),IF(O6=Q6,Seadista!$B$6,IF(O6-Q6&gt;0,Seadista!$B$4,Seadista!$B$5)),"Mängimata")</f>
        <v>0</v>
      </c>
      <c r="P5" s="81"/>
      <c r="Q5" s="82"/>
      <c r="R5" s="89">
        <f>SUMIF($C5:$O5,"&gt;=0")</f>
        <v>6</v>
      </c>
      <c r="S5" s="91">
        <f>IF(AND(ISNUMBER(F6),ISNUMBER(H6),ISNUMBER(I6),ISNUMBER(K6),ISNUMBER(L6),ISNUMBER(N6),ISNUMBER(O6),ISNUMBER(Q6)),F6-H6+I6-K6+L6-N6+O6-Q6,"pooleli")</f>
        <v>11</v>
      </c>
      <c r="T5" s="23">
        <f>RANK($R5,$R$5:$R$14,-1)</f>
        <v>4</v>
      </c>
      <c r="U5" s="24">
        <f>RANK($S5,$S$5:$S$14,-1)*0.01</f>
        <v>0.04</v>
      </c>
      <c r="V5" s="25">
        <f>T5+U5</f>
        <v>4.04</v>
      </c>
      <c r="W5" s="78">
        <f>IF(AND(ISNUMBER($V$5),ISNUMBER($V$7),ISNUMBER($V$9),ISNUMBER($V$11),ISNUMBER($V$13)),RANK($V5,$V$5:$V$14),"pooleli")</f>
        <v>2</v>
      </c>
    </row>
    <row r="6" spans="1:23" s="13" customFormat="1" ht="30" customHeight="1" x14ac:dyDescent="0.25">
      <c r="A6" s="96"/>
      <c r="B6" s="100"/>
      <c r="C6" s="86"/>
      <c r="D6" s="87"/>
      <c r="E6" s="88"/>
      <c r="F6" s="26">
        <v>8</v>
      </c>
      <c r="G6" s="27" t="s">
        <v>7</v>
      </c>
      <c r="H6" s="28">
        <v>2</v>
      </c>
      <c r="I6" s="26">
        <v>13</v>
      </c>
      <c r="J6" s="27" t="s">
        <v>7</v>
      </c>
      <c r="K6" s="28">
        <v>8</v>
      </c>
      <c r="L6" s="26">
        <v>11</v>
      </c>
      <c r="M6" s="27" t="s">
        <v>7</v>
      </c>
      <c r="N6" s="28">
        <v>5</v>
      </c>
      <c r="O6" s="26">
        <v>3</v>
      </c>
      <c r="P6" s="27" t="s">
        <v>7</v>
      </c>
      <c r="Q6" s="28">
        <v>9</v>
      </c>
      <c r="R6" s="101"/>
      <c r="S6" s="93"/>
      <c r="T6" s="29"/>
      <c r="U6" s="30"/>
      <c r="V6" s="31"/>
      <c r="W6" s="94"/>
    </row>
    <row r="7" spans="1:23" s="13" customFormat="1" ht="30" customHeight="1" x14ac:dyDescent="0.25">
      <c r="A7" s="95">
        <f>TRANSPOSE(F4)</f>
        <v>2</v>
      </c>
      <c r="B7" s="99" t="s">
        <v>115</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0</v>
      </c>
      <c r="S7" s="91">
        <f>IF(AND(ISNUMBER(C8),ISNUMBER(E8),ISNUMBER(I8),ISNUMBER(K8),ISNUMBER(L8),ISNUMBER(N8),ISNUMBER(O8),ISNUMBER(Q8)),C8-E8+I8-K8+L8-N8+O8-Q8,"pooleli")</f>
        <v>-51</v>
      </c>
      <c r="T7" s="23">
        <f>RANK($R7,$R$5:$R$14,-1)</f>
        <v>1</v>
      </c>
      <c r="U7" s="24">
        <f>RANK($S7,$S$5:$S$14,-1)*0.01</f>
        <v>0.01</v>
      </c>
      <c r="V7" s="25">
        <f>T7+U7</f>
        <v>1.01</v>
      </c>
      <c r="W7" s="78">
        <f>IF(AND(ISNUMBER($V$5),ISNUMBER($V$7),ISNUMBER($V$9),ISNUMBER($V$11),ISNUMBER($V$13)),RANK($V7,$V$5:$V$14),"pooleli")</f>
        <v>5</v>
      </c>
    </row>
    <row r="8" spans="1:23" s="13" customFormat="1" ht="30" customHeight="1" x14ac:dyDescent="0.25">
      <c r="A8" s="96"/>
      <c r="B8" s="100"/>
      <c r="C8" s="26">
        <f>IF(ISBLANK(H6),"",H6)</f>
        <v>2</v>
      </c>
      <c r="D8" s="27" t="s">
        <v>7</v>
      </c>
      <c r="E8" s="28">
        <f>IF(ISBLANK(F6),"",F6)</f>
        <v>8</v>
      </c>
      <c r="F8" s="86"/>
      <c r="G8" s="87"/>
      <c r="H8" s="88"/>
      <c r="I8" s="26">
        <v>6</v>
      </c>
      <c r="J8" s="27" t="s">
        <v>7</v>
      </c>
      <c r="K8" s="28">
        <v>17</v>
      </c>
      <c r="L8" s="26">
        <v>9</v>
      </c>
      <c r="M8" s="27" t="s">
        <v>7</v>
      </c>
      <c r="N8" s="28">
        <v>22</v>
      </c>
      <c r="O8" s="26">
        <v>1</v>
      </c>
      <c r="P8" s="27" t="s">
        <v>7</v>
      </c>
      <c r="Q8" s="28">
        <v>22</v>
      </c>
      <c r="R8" s="90"/>
      <c r="S8" s="93"/>
      <c r="T8" s="32"/>
      <c r="U8" s="33"/>
      <c r="V8" s="34"/>
      <c r="W8" s="94"/>
    </row>
    <row r="9" spans="1:23" s="13" customFormat="1" ht="30" customHeight="1" x14ac:dyDescent="0.25">
      <c r="A9" s="95">
        <f>TRANSPOSE(I4)</f>
        <v>3</v>
      </c>
      <c r="B9" s="99" t="s">
        <v>96</v>
      </c>
      <c r="C9" s="80">
        <f>IF(AND(ISNUMBER(C10),ISNUMBER(E10)),IF(C10=E10,Seadista!B6,IF(C10-E10&gt;0,Seadista!B4,Seadista!B5)),"Mängimata")</f>
        <v>0</v>
      </c>
      <c r="D9" s="81"/>
      <c r="E9" s="82"/>
      <c r="F9" s="80">
        <f>IF(AND(ISNUMBER(F10),ISNUMBER(H10)),IF(F10=H10,Seadista!B6,IF(F10-H10&gt;0,Seadista!B4,Seadista!B5)),"Mängimata")</f>
        <v>2</v>
      </c>
      <c r="G9" s="81"/>
      <c r="H9" s="82"/>
      <c r="I9" s="83"/>
      <c r="J9" s="84"/>
      <c r="K9" s="85"/>
      <c r="L9" s="80">
        <f>IF(AND(ISNUMBER(L10),ISNUMBER(N10)),IF(L10=N10,Seadista!B6,IF(L10-N10&gt;0,Seadista!B4,Seadista!B5)),"Mängimata")</f>
        <v>2</v>
      </c>
      <c r="M9" s="81"/>
      <c r="N9" s="82"/>
      <c r="O9" s="80">
        <f>IF(AND(ISNUMBER(O10),ISNUMBER(Q10)),IF(O10=Q10,Seadista!$B$6,IF(O10-Q10&gt;0,Seadista!$B$4,Seadista!$B$5)),"Mängimata")</f>
        <v>0</v>
      </c>
      <c r="P9" s="81"/>
      <c r="Q9" s="82"/>
      <c r="R9" s="101">
        <f>SUMIF($C9:$O9,"&gt;=0")</f>
        <v>4</v>
      </c>
      <c r="S9" s="91">
        <f>IF(AND(ISNUMBER(F10),ISNUMBER(H10),ISNUMBER(C10),ISNUMBER(E10),ISNUMBER(L10),ISNUMBER(N10),ISNUMBER(O10),ISNUMBER(Q10)),F10-H10+C10-E10+L10-N10+O10-Q10,"pooleli")</f>
        <v>-2</v>
      </c>
      <c r="T9" s="35">
        <f>RANK($R9,$R$5:$R$14,-1)</f>
        <v>3</v>
      </c>
      <c r="U9" s="35">
        <f>RANK($S9,$S$5:$S$14,-1)*0.01</f>
        <v>0.03</v>
      </c>
      <c r="V9" s="35">
        <f>T9+U9</f>
        <v>3.03</v>
      </c>
      <c r="W9" s="78">
        <f>IF(AND(ISNUMBER($V$5),ISNUMBER($V$7),ISNUMBER($V$9),ISNUMBER($V$11),ISNUMBER($V$13)),RANK($V9,$V$5:$V$14),"pooleli")</f>
        <v>3</v>
      </c>
    </row>
    <row r="10" spans="1:23" s="13" customFormat="1" ht="30" customHeight="1" x14ac:dyDescent="0.25">
      <c r="A10" s="96"/>
      <c r="B10" s="100"/>
      <c r="C10" s="26">
        <f>IF(ISBLANK(K6),"",K6)</f>
        <v>8</v>
      </c>
      <c r="D10" s="27" t="s">
        <v>7</v>
      </c>
      <c r="E10" s="28">
        <f>IF(ISBLANK(I6),"",I6)</f>
        <v>13</v>
      </c>
      <c r="F10" s="26">
        <f>IF(ISBLANK(K8),"",K8)</f>
        <v>17</v>
      </c>
      <c r="G10" s="27" t="s">
        <v>7</v>
      </c>
      <c r="H10" s="28">
        <f>IF(ISBLANK(I8),"",I8)</f>
        <v>6</v>
      </c>
      <c r="I10" s="86"/>
      <c r="J10" s="87"/>
      <c r="K10" s="88"/>
      <c r="L10" s="26">
        <v>8</v>
      </c>
      <c r="M10" s="27" t="s">
        <v>7</v>
      </c>
      <c r="N10" s="28">
        <v>5</v>
      </c>
      <c r="O10" s="26">
        <v>9</v>
      </c>
      <c r="P10" s="27" t="s">
        <v>7</v>
      </c>
      <c r="Q10" s="28">
        <v>20</v>
      </c>
      <c r="R10" s="101"/>
      <c r="S10" s="93"/>
      <c r="T10" s="35"/>
      <c r="U10" s="35"/>
      <c r="V10" s="35"/>
      <c r="W10" s="94"/>
    </row>
    <row r="11" spans="1:23" s="13" customFormat="1" ht="30" customHeight="1" x14ac:dyDescent="0.25">
      <c r="A11" s="95">
        <f>TRANSPOSE(L4)</f>
        <v>4</v>
      </c>
      <c r="B11" s="99" t="s">
        <v>45</v>
      </c>
      <c r="C11" s="80">
        <f>IF(AND(ISNUMBER(C12),ISNUMBER(E12)),IF(C12=E12,Seadista!$B$6,IF(C12-E12&gt;0,Seadista!$B$4,Seadista!$B$5)),"Mängimata")</f>
        <v>0</v>
      </c>
      <c r="D11" s="81"/>
      <c r="E11" s="82"/>
      <c r="F11" s="80">
        <f>IF(AND(ISNUMBER(F12),ISNUMBER(H12)),IF(F12=H12,Seadista!$B$6,IF(F12-H12&gt;0,Seadista!$B$4,Seadista!$B$5)),"Mängimata")</f>
        <v>2</v>
      </c>
      <c r="G11" s="81"/>
      <c r="H11" s="82"/>
      <c r="I11" s="80">
        <f>IF(AND(ISNUMBER(I12),ISNUMBER(K12)),IF(I12=K12,Seadista!$B$6,IF(I12-K12&gt;0,Seadista!$B$4,Seadista!$B$5)),"Mängimata")</f>
        <v>0</v>
      </c>
      <c r="J11" s="81"/>
      <c r="K11" s="82"/>
      <c r="L11" s="83"/>
      <c r="M11" s="84"/>
      <c r="N11" s="85"/>
      <c r="O11" s="80">
        <f>IF(AND(ISNUMBER(O12),ISNUMBER(Q12)),IF(O12=Q12,Seadista!$B$6,IF(O12-Q12&gt;0,Seadista!$B$4,Seadista!$B$5)),"Mängimata")</f>
        <v>0</v>
      </c>
      <c r="P11" s="81"/>
      <c r="Q11" s="82"/>
      <c r="R11" s="89">
        <f>SUMIF($C11:$O11,"&gt;=0")</f>
        <v>2</v>
      </c>
      <c r="S11" s="91">
        <f>IF(AND(ISNUMBER(F12),ISNUMBER(H12),ISNUMBER(I12),ISNUMBER(K12),ISNUMBER(C12),ISNUMBER(E12),ISNUMBER(O12),ISNUMBER(Q12)),F12-H12+I12-K12+C12-E12+O12-Q12,"pooleli")</f>
        <v>-16</v>
      </c>
      <c r="T11" s="23">
        <f>RANK($R11,$R$5:$R$14,-1)</f>
        <v>2</v>
      </c>
      <c r="U11" s="24">
        <f>RANK($S11,$S$5:$S$14,-1)*0.01</f>
        <v>0.02</v>
      </c>
      <c r="V11" s="25">
        <f>T11+U11</f>
        <v>2.02</v>
      </c>
      <c r="W11" s="78">
        <f>IF(AND(ISNUMBER($V$5),ISNUMBER($V$7),ISNUMBER($V$9),ISNUMBER($V$11),ISNUMBER($V$13)),RANK($V11,$V$5:$V$14),"pooleli")</f>
        <v>4</v>
      </c>
    </row>
    <row r="12" spans="1:23" s="13" customFormat="1" ht="30" customHeight="1" x14ac:dyDescent="0.25">
      <c r="A12" s="96"/>
      <c r="B12" s="100"/>
      <c r="C12" s="26">
        <f>IF(ISBLANK(N6),"",N6)</f>
        <v>5</v>
      </c>
      <c r="D12" s="27" t="s">
        <v>7</v>
      </c>
      <c r="E12" s="28">
        <f>IF(ISBLANK(L6),"",L6)</f>
        <v>11</v>
      </c>
      <c r="F12" s="26">
        <f>IF(ISBLANK(N8),"",N8)</f>
        <v>22</v>
      </c>
      <c r="G12" s="27" t="s">
        <v>7</v>
      </c>
      <c r="H12" s="28">
        <f>IF(ISBLANK(L8),"",L8)</f>
        <v>9</v>
      </c>
      <c r="I12" s="26">
        <f>IF(ISBLANK(N10),"",N10)</f>
        <v>5</v>
      </c>
      <c r="J12" s="27" t="s">
        <v>7</v>
      </c>
      <c r="K12" s="28">
        <f>IF(ISBLANK(L10),"",L10)</f>
        <v>8</v>
      </c>
      <c r="L12" s="86"/>
      <c r="M12" s="87"/>
      <c r="N12" s="88"/>
      <c r="O12" s="26">
        <v>7</v>
      </c>
      <c r="P12" s="27" t="s">
        <v>7</v>
      </c>
      <c r="Q12" s="28">
        <v>27</v>
      </c>
      <c r="R12" s="90"/>
      <c r="S12" s="93"/>
      <c r="T12" s="32"/>
      <c r="U12" s="33"/>
      <c r="V12" s="34"/>
      <c r="W12" s="94"/>
    </row>
    <row r="13" spans="1:23" s="15" customFormat="1" ht="30" customHeight="1" x14ac:dyDescent="0.2">
      <c r="A13" s="95">
        <f>TRANSPOSE(O4)</f>
        <v>5</v>
      </c>
      <c r="B13" s="99" t="s">
        <v>50</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2</v>
      </c>
      <c r="M13" s="81"/>
      <c r="N13" s="82"/>
      <c r="O13" s="83"/>
      <c r="P13" s="84"/>
      <c r="Q13" s="85"/>
      <c r="R13" s="89">
        <f>SUMIF($C13:$P13,"&gt;=0")</f>
        <v>8</v>
      </c>
      <c r="S13" s="91">
        <f>IF(AND(ISNUMBER(C14),ISNUMBER(E14),ISNUMBER(F14),ISNUMBER(H14),ISNUMBER(I14),ISNUMBER(K14),ISNUMBER(L14),ISNUMBER(N14)),C14-E14+F14-H14+I14-K14+L14-N14,"pooleli")</f>
        <v>58</v>
      </c>
      <c r="T13" s="36">
        <f>RANK($R13,$R$5:$R$14,-1)</f>
        <v>5</v>
      </c>
      <c r="U13" s="35">
        <f>RANK($S13,$S$5:$S$14,-1)*0.01</f>
        <v>0.05</v>
      </c>
      <c r="V13" s="37">
        <f>T13+U13</f>
        <v>5.05</v>
      </c>
      <c r="W13" s="78">
        <f>IF(AND(ISNUMBER($V$5),ISNUMBER($V$7),ISNUMBER($V$9),ISNUMBER($V$11),ISNUMBER($V$13)),RANK($V13,$V$5:$V$14),"pooleli")</f>
        <v>1</v>
      </c>
    </row>
    <row r="14" spans="1:23" s="15" customFormat="1" ht="30" customHeight="1" x14ac:dyDescent="0.2">
      <c r="A14" s="96"/>
      <c r="B14" s="100"/>
      <c r="C14" s="26">
        <f>IF(ISBLANK(Q$6),"",Q$6)</f>
        <v>9</v>
      </c>
      <c r="D14" s="27" t="s">
        <v>7</v>
      </c>
      <c r="E14" s="28">
        <f>IF(ISBLANK(O$6),"",O$6)</f>
        <v>3</v>
      </c>
      <c r="F14" s="26">
        <f>IF(ISBLANK(Q8),"",Q8)</f>
        <v>22</v>
      </c>
      <c r="G14" s="27" t="s">
        <v>7</v>
      </c>
      <c r="H14" s="28">
        <f>IF(ISBLANK(O8),"",O8)</f>
        <v>1</v>
      </c>
      <c r="I14" s="26">
        <f>IF(ISBLANK(Q10),"",Q10)</f>
        <v>20</v>
      </c>
      <c r="J14" s="27" t="s">
        <v>7</v>
      </c>
      <c r="K14" s="28">
        <f>IF(ISBLANK(O10),"",O10)</f>
        <v>9</v>
      </c>
      <c r="L14" s="26">
        <f>IF(ISBLANK(Q12),"",Q12)</f>
        <v>27</v>
      </c>
      <c r="M14" s="27" t="s">
        <v>7</v>
      </c>
      <c r="N14" s="28">
        <f>IF(ISBLANK(O12),"",O12)</f>
        <v>7</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8"/>
  <sheetViews>
    <sheetView zoomScale="60" zoomScaleNormal="60" workbookViewId="0">
      <selection activeCell="U17" sqref="U17:W18"/>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8" width="4.7109375" style="21" customWidth="1"/>
    <col min="19" max="19" width="2.28515625" style="21" customWidth="1"/>
    <col min="20" max="21" width="4.7109375" style="21" customWidth="1"/>
    <col min="22" max="22" width="2" style="21" customWidth="1"/>
    <col min="23" max="23" width="4.7109375" style="21" customWidth="1"/>
    <col min="24" max="25" width="10.7109375" style="15" customWidth="1"/>
    <col min="26" max="28" width="14.42578125" style="17" hidden="1" customWidth="1"/>
    <col min="29" max="29" width="12" style="17" customWidth="1"/>
  </cols>
  <sheetData>
    <row r="1" spans="1:29" s="14" customFormat="1" ht="52.5" customHeight="1" x14ac:dyDescent="0.25">
      <c r="B1" s="52" t="str">
        <f>TRANSPOSE(Seadista!A9)</f>
        <v>Tallinn Handball Cup 2016</v>
      </c>
      <c r="N1" s="13"/>
      <c r="O1" s="13"/>
      <c r="P1" s="13"/>
      <c r="Q1" s="13"/>
    </row>
    <row r="2" spans="1:29" s="15" customFormat="1" ht="37.5" customHeight="1" x14ac:dyDescent="0.2">
      <c r="B2" s="54" t="str">
        <f>TRANSPOSE(Seadista!A12)</f>
        <v>Tallinn, June 11 - 13 2016</v>
      </c>
      <c r="C2" s="16"/>
      <c r="D2" s="16"/>
      <c r="E2" s="16"/>
      <c r="F2" s="16"/>
      <c r="G2" s="16"/>
      <c r="H2" s="16"/>
      <c r="I2" s="16"/>
      <c r="J2" s="16"/>
      <c r="K2" s="16"/>
      <c r="N2" s="17"/>
      <c r="O2" s="17"/>
      <c r="P2" s="17"/>
      <c r="Q2" s="17"/>
    </row>
    <row r="3" spans="1:29" s="18" customFormat="1" ht="30" customHeight="1" x14ac:dyDescent="0.25">
      <c r="A3" s="102" t="s">
        <v>18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4"/>
    </row>
    <row r="4" spans="1:29"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105">
        <v>6</v>
      </c>
      <c r="S4" s="106"/>
      <c r="T4" s="107"/>
      <c r="U4" s="105">
        <v>7</v>
      </c>
      <c r="V4" s="106"/>
      <c r="W4" s="107"/>
      <c r="X4" s="22" t="s">
        <v>2</v>
      </c>
      <c r="Y4" s="22" t="s">
        <v>3</v>
      </c>
      <c r="Z4" s="47" t="s">
        <v>4</v>
      </c>
      <c r="AA4" s="47" t="s">
        <v>5</v>
      </c>
      <c r="AB4" s="47"/>
      <c r="AC4" s="22" t="s">
        <v>6</v>
      </c>
    </row>
    <row r="5" spans="1:29" s="13" customFormat="1" ht="30" customHeight="1" x14ac:dyDescent="0.25">
      <c r="A5" s="95">
        <f>TRANSPOSE(C4)</f>
        <v>1</v>
      </c>
      <c r="B5" s="97" t="s">
        <v>35</v>
      </c>
      <c r="C5" s="83"/>
      <c r="D5" s="84"/>
      <c r="E5" s="85"/>
      <c r="F5" s="80" t="str">
        <f>IF(AND(ISNUMBER(F6),ISNUMBER(H6)),IF(F6=H6,Seadista!B6,IF(F6-H6&gt;0,Seadista!B4,Seadista!B5)),"Mängimata")</f>
        <v>Mängimata</v>
      </c>
      <c r="G5" s="81"/>
      <c r="H5" s="82"/>
      <c r="I5" s="80" t="str">
        <f>IF(AND(ISNUMBER(I6),ISNUMBER(K6)),IF(I6=K6,Seadista!B6,IF(I6-K6&gt;0,Seadista!B4,Seadista!B5)),"Mängimata")</f>
        <v>Mängimata</v>
      </c>
      <c r="J5" s="81"/>
      <c r="K5" s="82"/>
      <c r="L5" s="80">
        <f>IF(AND(ISNUMBER(L6),ISNUMBER(N6)),IF(L6=N6,Seadista!$B$6,IF(L6-N6&gt;0,Seadista!$B$4,Seadista!$B$5)),"Mängimata")</f>
        <v>2</v>
      </c>
      <c r="M5" s="81"/>
      <c r="N5" s="82"/>
      <c r="O5" s="80">
        <f>IF(AND(ISNUMBER(O6),ISNUMBER(Q6)),IF(O6=Q6,Seadista!$B$6,IF(O6-Q6&gt;0,Seadista!$B$4,Seadista!$B$5)),"Mängimata")</f>
        <v>0</v>
      </c>
      <c r="P5" s="81"/>
      <c r="Q5" s="82"/>
      <c r="R5" s="80">
        <f>IF(AND(ISNUMBER(R6),ISNUMBER(T6)),IF(R6=T6,Seadista!$B$6,IF(R6-T6&gt;0,Seadista!$B$4,Seadista!$B$5)),"Mängimata")</f>
        <v>1</v>
      </c>
      <c r="S5" s="81"/>
      <c r="T5" s="82"/>
      <c r="U5" s="80">
        <f>IF(AND(ISNUMBER(U6),ISNUMBER(W6)),IF(U6=W6,Seadista!$B$6,IF(U6-W6&gt;0,Seadista!$B$4,Seadista!$B$5)),"Mängimata")</f>
        <v>2</v>
      </c>
      <c r="V5" s="81"/>
      <c r="W5" s="82"/>
      <c r="X5" s="89">
        <f>SUMIF($C5:$U5,"&gt;=0")</f>
        <v>5</v>
      </c>
      <c r="Y5" s="91" t="str">
        <f>IF(AND(ISNUMBER(O6),ISNUMBER(Q6),ISNUMBER(F6),ISNUMBER(H6),ISNUMBER(I6),ISNUMBER(K6),ISNUMBER(L6),ISNUMBER(N6),ISNUMBER(U6),ISNUMBER(W6),ISNUMBER(R6),ISNUMBER(T6)),F6-H6+I6-K6+L6-N6+O6-Q6+U6-W6+R6-T6,"pooleli")</f>
        <v>pooleli</v>
      </c>
      <c r="Z5" s="35">
        <f>RANK($X5,$X$5:$X$18,-1)</f>
        <v>5</v>
      </c>
      <c r="AA5" s="35" t="e">
        <f>RANK($Y5,$Y$5:$Y$18,-1)*0.01</f>
        <v>#VALUE!</v>
      </c>
      <c r="AB5" s="35" t="e">
        <f>Z5+AA5</f>
        <v>#VALUE!</v>
      </c>
      <c r="AC5" s="78" t="str">
        <f>IF(AND(ISNUMBER($AB$5),ISNUMBER($AB$7),ISNUMBER($AB$9),ISNUMBER($AB$11),ISNUMBER($AB$13),ISNUMBER($AB$15),ISNUMBER($AB$17)),RANK($AB5,$AB$5:$AB$18),"pooleli")</f>
        <v>pooleli</v>
      </c>
    </row>
    <row r="6" spans="1:29" s="13" customFormat="1" ht="30" customHeight="1" x14ac:dyDescent="0.25">
      <c r="A6" s="96"/>
      <c r="B6" s="98"/>
      <c r="C6" s="86"/>
      <c r="D6" s="87"/>
      <c r="E6" s="88"/>
      <c r="F6" s="26"/>
      <c r="G6" s="27" t="s">
        <v>7</v>
      </c>
      <c r="H6" s="28"/>
      <c r="I6" s="26"/>
      <c r="J6" s="27" t="s">
        <v>7</v>
      </c>
      <c r="K6" s="28"/>
      <c r="L6" s="26">
        <v>17</v>
      </c>
      <c r="M6" s="27" t="s">
        <v>7</v>
      </c>
      <c r="N6" s="28">
        <v>16</v>
      </c>
      <c r="O6" s="26">
        <v>14</v>
      </c>
      <c r="P6" s="27" t="s">
        <v>7</v>
      </c>
      <c r="Q6" s="28">
        <v>17</v>
      </c>
      <c r="R6" s="26">
        <v>13</v>
      </c>
      <c r="S6" s="27" t="s">
        <v>7</v>
      </c>
      <c r="T6" s="28">
        <v>13</v>
      </c>
      <c r="U6" s="26">
        <v>20</v>
      </c>
      <c r="V6" s="27" t="s">
        <v>7</v>
      </c>
      <c r="W6" s="28">
        <v>10</v>
      </c>
      <c r="X6" s="101"/>
      <c r="Y6" s="93"/>
      <c r="Z6" s="44"/>
      <c r="AA6" s="44"/>
      <c r="AB6" s="44"/>
      <c r="AC6" s="94"/>
    </row>
    <row r="7" spans="1:29" s="13" customFormat="1" ht="30" customHeight="1" x14ac:dyDescent="0.25">
      <c r="A7" s="95">
        <f>TRANSPOSE(F4)</f>
        <v>2</v>
      </c>
      <c r="B7" s="99" t="s">
        <v>36</v>
      </c>
      <c r="C7" s="80" t="str">
        <f>IF(AND(ISNUMBER(C8),ISNUMBER(E8)),IF(C8=E8,Seadista!B6,IF(C8-E8&gt;0,Seadista!B4,Seadista!B5)),"Mängimata")</f>
        <v>Mängimata</v>
      </c>
      <c r="D7" s="81"/>
      <c r="E7" s="82"/>
      <c r="F7" s="83"/>
      <c r="G7" s="84"/>
      <c r="H7" s="85"/>
      <c r="I7" s="80" t="str">
        <f>IF(AND(ISNUMBER(I8),ISNUMBER(K8)),IF(I8=K8,Seadista!B6,IF(I8-K8&gt;0,Seadista!B4,Seadista!B5)),"Mängimata")</f>
        <v>Mängimata</v>
      </c>
      <c r="J7" s="81"/>
      <c r="K7" s="82"/>
      <c r="L7" s="80">
        <f>IF(AND(ISNUMBER(L8),ISNUMBER(N8)),IF(L8=N8,Seadista!B6,IF(L8-N8&gt;0,Seadista!B4,Seadista!B5)),"Mängimata")</f>
        <v>0</v>
      </c>
      <c r="M7" s="81"/>
      <c r="N7" s="82"/>
      <c r="O7" s="80">
        <f>IF(AND(ISNUMBER(O8),ISNUMBER(Q8)),IF(O8=Q8,Seadista!$B$6,IF(O8-Q8&gt;0,Seadista!$B$4,Seadista!$B$5)),"Mängimata")</f>
        <v>0</v>
      </c>
      <c r="P7" s="81"/>
      <c r="Q7" s="82"/>
      <c r="R7" s="80">
        <f>IF(AND(ISNUMBER(R8),ISNUMBER(T8)),IF(R8=T8,Seadista!$B$6,IF(R8-T8&gt;0,Seadista!$B$4,Seadista!$B$5)),"Mängimata")</f>
        <v>0</v>
      </c>
      <c r="S7" s="81"/>
      <c r="T7" s="82"/>
      <c r="U7" s="80">
        <f>IF(AND(ISNUMBER(U8),ISNUMBER(W8)),IF(U8=W8,Seadista!$B$6,IF(U8-W8&gt;0,Seadista!$B$4,Seadista!$B$5)),"Mängimata")</f>
        <v>0</v>
      </c>
      <c r="V7" s="81"/>
      <c r="W7" s="82"/>
      <c r="X7" s="89">
        <f>SUMIF($C7:$U7,"&gt;=0")</f>
        <v>0</v>
      </c>
      <c r="Y7" s="91" t="str">
        <f>IF(AND(ISNUMBER(C8),ISNUMBER(E8),ISNUMBER(I8),ISNUMBER(K8),ISNUMBER(L8),ISNUMBER(N8),ISNUMBER(O8),ISNUMBER(Q8),ISNUMBER(U8),ISNUMBER(W8),ISNUMBER(R8),ISNUMBER(T8)),C8-E8+I8-K8+L8-N8+O8-Q8+U8-W8+R8-T8,"pooleli")</f>
        <v>pooleli</v>
      </c>
      <c r="Z7" s="35">
        <f>RANK($X7,$X$5:$X$18,-1)</f>
        <v>1</v>
      </c>
      <c r="AA7" s="35" t="e">
        <f>RANK($Y7,$Y$5:$Y$18,-1)*0.01</f>
        <v>#VALUE!</v>
      </c>
      <c r="AB7" s="35" t="e">
        <f>Z7+AA7</f>
        <v>#VALUE!</v>
      </c>
      <c r="AC7" s="78" t="str">
        <f>IF(AND(ISNUMBER($AB$5),ISNUMBER($AB$7),ISNUMBER($AB$9),ISNUMBER($AB$11),ISNUMBER($AB$13),ISNUMBER($AB$17)),RANK($AB7,$AB$5:$AB$18),"pooleli")</f>
        <v>pooleli</v>
      </c>
    </row>
    <row r="8" spans="1:29" s="13" customFormat="1" ht="30" customHeight="1" x14ac:dyDescent="0.25">
      <c r="A8" s="96"/>
      <c r="B8" s="100"/>
      <c r="C8" s="26" t="str">
        <f>IF(ISBLANK(H6),"",H6)</f>
        <v/>
      </c>
      <c r="D8" s="27" t="s">
        <v>7</v>
      </c>
      <c r="E8" s="28" t="str">
        <f>IF(ISBLANK(F6),"",F6)</f>
        <v/>
      </c>
      <c r="F8" s="86"/>
      <c r="G8" s="87"/>
      <c r="H8" s="88"/>
      <c r="I8" s="26"/>
      <c r="J8" s="27" t="s">
        <v>7</v>
      </c>
      <c r="K8" s="28"/>
      <c r="L8" s="26">
        <v>16</v>
      </c>
      <c r="M8" s="27" t="s">
        <v>7</v>
      </c>
      <c r="N8" s="28">
        <v>17</v>
      </c>
      <c r="O8" s="26">
        <v>13</v>
      </c>
      <c r="P8" s="27" t="s">
        <v>7</v>
      </c>
      <c r="Q8" s="28">
        <v>28</v>
      </c>
      <c r="R8" s="26">
        <v>9</v>
      </c>
      <c r="S8" s="27" t="s">
        <v>7</v>
      </c>
      <c r="T8" s="49">
        <v>22</v>
      </c>
      <c r="U8" s="26">
        <v>20</v>
      </c>
      <c r="V8" s="27" t="s">
        <v>7</v>
      </c>
      <c r="W8" s="28">
        <v>24</v>
      </c>
      <c r="X8" s="90"/>
      <c r="Y8" s="93"/>
      <c r="Z8" s="35"/>
      <c r="AA8" s="35"/>
      <c r="AB8" s="35"/>
      <c r="AC8" s="94"/>
    </row>
    <row r="9" spans="1:29" s="13" customFormat="1" ht="30" customHeight="1" x14ac:dyDescent="0.25">
      <c r="A9" s="95">
        <f>TRANSPOSE(I4)</f>
        <v>3</v>
      </c>
      <c r="B9" s="97" t="s">
        <v>37</v>
      </c>
      <c r="C9" s="80" t="str">
        <f>IF(AND(ISNUMBER(C10),ISNUMBER(E10)),IF(C10=E10,Seadista!B6,IF(C10-E10&gt;0,Seadista!B4,Seadista!B5)),"Mängimata")</f>
        <v>Mängimata</v>
      </c>
      <c r="D9" s="81"/>
      <c r="E9" s="82"/>
      <c r="F9" s="80" t="str">
        <f>IF(AND(ISNUMBER(F10),ISNUMBER(H10)),IF(F10=H10,Seadista!B6,IF(F10-H10&gt;0,Seadista!B4,Seadista!B5)),"Mängimata")</f>
        <v>Mängimata</v>
      </c>
      <c r="G9" s="81"/>
      <c r="H9" s="82"/>
      <c r="I9" s="83"/>
      <c r="J9" s="84"/>
      <c r="K9" s="85"/>
      <c r="L9" s="80">
        <f>IF(AND(ISNUMBER(L10),ISNUMBER(N10)),IF(L10=N10,Seadista!B6,IF(L10-N10&gt;0,Seadista!B4,Seadista!B5)),"Mängimata")</f>
        <v>0</v>
      </c>
      <c r="M9" s="81"/>
      <c r="N9" s="82"/>
      <c r="O9" s="80">
        <f>IF(AND(ISNUMBER(O10),ISNUMBER(Q10)),IF(O10=Q10,Seadista!$B$6,IF(O10-Q10&gt;0,Seadista!$B$4,Seadista!$B$5)),"Mängimata")</f>
        <v>0</v>
      </c>
      <c r="P9" s="81"/>
      <c r="Q9" s="82"/>
      <c r="R9" s="80">
        <f>IF(AND(ISNUMBER(R10),ISNUMBER(T10)),IF(R10=T10,Seadista!$B$6,IF(R10-T10&gt;0,Seadista!$B$4,Seadista!$B$5)),"Mängimata")</f>
        <v>0</v>
      </c>
      <c r="S9" s="81"/>
      <c r="T9" s="82"/>
      <c r="U9" s="80">
        <f>IF(AND(ISNUMBER(U10),ISNUMBER(W10)),IF(U10=W10,Seadista!$B$6,IF(U10-W10&gt;0,Seadista!$B$4,Seadista!$B$5)),"Mängimata")</f>
        <v>1</v>
      </c>
      <c r="V9" s="81"/>
      <c r="W9" s="82"/>
      <c r="X9" s="101">
        <f>SUMIF($C9:$U9,"&gt;=0")</f>
        <v>1</v>
      </c>
      <c r="Y9" s="91" t="str">
        <f>IF(AND(ISNUMBER(F10),ISNUMBER(H10),ISNUMBER(C10),ISNUMBER(E10),ISNUMBER(L10),ISNUMBER(N10),ISNUMBER(O10),ISNUMBER(Q10),ISNUMBER(U10),ISNUMBER(W10),ISNUMBER(R10),ISNUMBER(T10)),F10-H10+C10-E10+L10-N10+O10-Q10+U10-W10+R10-T10,"pooleli")</f>
        <v>pooleli</v>
      </c>
      <c r="Z9" s="35">
        <f>RANK($X9,$X$5:$X$18,-1)</f>
        <v>2</v>
      </c>
      <c r="AA9" s="35" t="e">
        <f>RANK($Y9,$Y$5:$Y$18,-1)*0.01</f>
        <v>#VALUE!</v>
      </c>
      <c r="AB9" s="35" t="e">
        <f>Z9+AA9</f>
        <v>#VALUE!</v>
      </c>
      <c r="AC9" s="78" t="str">
        <f>IF(AND(ISNUMBER($AB$5),ISNUMBER($AB$7),ISNUMBER($AB$9),ISNUMBER($AB$11),ISNUMBER($AB$13),ISNUMBER($AB$17)),RANK($AB9,$AB$5:$AB$18),"pooleli")</f>
        <v>pooleli</v>
      </c>
    </row>
    <row r="10" spans="1:29" s="13" customFormat="1" ht="30" customHeight="1" x14ac:dyDescent="0.25">
      <c r="A10" s="96"/>
      <c r="B10" s="98"/>
      <c r="C10" s="26" t="str">
        <f>IF(ISBLANK(K6),"",K6)</f>
        <v/>
      </c>
      <c r="D10" s="27" t="s">
        <v>7</v>
      </c>
      <c r="E10" s="28" t="str">
        <f>IF(ISBLANK(I6),"",I6)</f>
        <v/>
      </c>
      <c r="F10" s="26" t="str">
        <f>IF(ISBLANK(K8),"",K8)</f>
        <v/>
      </c>
      <c r="G10" s="27" t="s">
        <v>7</v>
      </c>
      <c r="H10" s="28" t="str">
        <f>IF(ISBLANK(I8),"",I8)</f>
        <v/>
      </c>
      <c r="I10" s="86"/>
      <c r="J10" s="87"/>
      <c r="K10" s="88"/>
      <c r="L10" s="26">
        <v>17</v>
      </c>
      <c r="M10" s="27" t="s">
        <v>7</v>
      </c>
      <c r="N10" s="28">
        <v>23</v>
      </c>
      <c r="O10" s="26">
        <v>14</v>
      </c>
      <c r="P10" s="27" t="s">
        <v>7</v>
      </c>
      <c r="Q10" s="28">
        <v>20</v>
      </c>
      <c r="R10" s="26">
        <v>15</v>
      </c>
      <c r="S10" s="27" t="s">
        <v>7</v>
      </c>
      <c r="T10" s="49">
        <v>25</v>
      </c>
      <c r="U10" s="26">
        <v>15</v>
      </c>
      <c r="V10" s="27" t="s">
        <v>7</v>
      </c>
      <c r="W10" s="28">
        <v>15</v>
      </c>
      <c r="X10" s="101"/>
      <c r="Y10" s="93"/>
      <c r="Z10" s="35"/>
      <c r="AA10" s="35"/>
      <c r="AB10" s="35"/>
      <c r="AC10" s="94"/>
    </row>
    <row r="11" spans="1:29" s="13" customFormat="1" ht="30" customHeight="1" x14ac:dyDescent="0.25">
      <c r="A11" s="95">
        <f>TRANSPOSE(L4)</f>
        <v>4</v>
      </c>
      <c r="B11" s="99" t="s">
        <v>38</v>
      </c>
      <c r="C11" s="80">
        <f>IF(AND(ISNUMBER(C12),ISNUMBER(E12)),IF(C12=E12,Seadista!$B$6,IF(C12-E12&gt;0,Seadista!$B$4,Seadista!$B$5)),"Mängimata")</f>
        <v>0</v>
      </c>
      <c r="D11" s="81"/>
      <c r="E11" s="82"/>
      <c r="F11" s="80">
        <f>IF(AND(ISNUMBER(F12),ISNUMBER(H12)),IF(F12=H12,Seadista!$B$6,IF(F12-H12&gt;0,Seadista!$B$4,Seadista!$B$5)),"Mängimata")</f>
        <v>2</v>
      </c>
      <c r="G11" s="81"/>
      <c r="H11" s="82"/>
      <c r="I11" s="80">
        <f>IF(AND(ISNUMBER(I12),ISNUMBER(K12)),IF(I12=K12,Seadista!$B$6,IF(I12-K12&gt;0,Seadista!$B$4,Seadista!$B$5)),"Mängimata")</f>
        <v>2</v>
      </c>
      <c r="J11" s="81"/>
      <c r="K11" s="82"/>
      <c r="L11" s="83"/>
      <c r="M11" s="84"/>
      <c r="N11" s="85"/>
      <c r="O11" s="80">
        <f>IF(AND(ISNUMBER(O12),ISNUMBER(Q12)),IF(O12=Q12,Seadista!$B$6,IF(O12-Q12&gt;0,Seadista!$B$4,Seadista!$B$5)),"Mängimata")</f>
        <v>0</v>
      </c>
      <c r="P11" s="81"/>
      <c r="Q11" s="82"/>
      <c r="R11" s="80" t="str">
        <f>IF(AND(ISNUMBER(R12),ISNUMBER(T12)),IF(R12=T12,Seadista!$B$6,IF(R12-T12&gt;0,Seadista!$B$4,Seadista!$B$5)),"Mängimata")</f>
        <v>Mängimata</v>
      </c>
      <c r="S11" s="81"/>
      <c r="T11" s="82"/>
      <c r="U11" s="80" t="str">
        <f>IF(AND(ISNUMBER(U12),ISNUMBER(W12)),IF(U12=W12,Seadista!$B$6,IF(U12-W12&gt;0,Seadista!$B$4,Seadista!$B$5)),"Mängimata")</f>
        <v>Mängimata</v>
      </c>
      <c r="V11" s="81"/>
      <c r="W11" s="82"/>
      <c r="X11" s="89">
        <f>SUMIF($C11:$U11,"&gt;=0")</f>
        <v>4</v>
      </c>
      <c r="Y11" s="91" t="str">
        <f>IF(AND(ISNUMBER(F12),ISNUMBER(H12),ISNUMBER(I12),ISNUMBER(K12),ISNUMBER(C12),ISNUMBER(E12),ISNUMBER(O12),ISNUMBER(Q12),ISNUMBER(U12),ISNUMBER(W12),ISNUMBER(R12),ISNUMBER(T12)),F12-H12+I12-K12+C12-E12+O12-Q12+U12-W12+R12-T12,"pooleli")</f>
        <v>pooleli</v>
      </c>
      <c r="Z11" s="35">
        <f>RANK($X11,$X$5:$X$18,-1)</f>
        <v>4</v>
      </c>
      <c r="AA11" s="35" t="e">
        <f>RANK($Y11,$Y$5:$Y$18,-1)*0.01</f>
        <v>#VALUE!</v>
      </c>
      <c r="AB11" s="35" t="e">
        <f>Z11+AA11</f>
        <v>#VALUE!</v>
      </c>
      <c r="AC11" s="78" t="str">
        <f>IF(AND(ISNUMBER($AB$5),ISNUMBER($AB$7),ISNUMBER($AB$9),ISNUMBER($AB$11),ISNUMBER($AB$13),ISNUMBER($AB$17)),RANK($AB11,$AB$5:$AB$18),"pooleli")</f>
        <v>pooleli</v>
      </c>
    </row>
    <row r="12" spans="1:29" s="13" customFormat="1" ht="30" customHeight="1" x14ac:dyDescent="0.25">
      <c r="A12" s="96"/>
      <c r="B12" s="100"/>
      <c r="C12" s="26">
        <f>IF(ISBLANK(N6),"",N6)</f>
        <v>16</v>
      </c>
      <c r="D12" s="27" t="s">
        <v>7</v>
      </c>
      <c r="E12" s="28">
        <f>IF(ISBLANK(L6),"",L6)</f>
        <v>17</v>
      </c>
      <c r="F12" s="26">
        <f>IF(ISBLANK(N8),"",N8)</f>
        <v>17</v>
      </c>
      <c r="G12" s="27" t="s">
        <v>7</v>
      </c>
      <c r="H12" s="28">
        <f>IF(ISBLANK(L8),"",L8)</f>
        <v>16</v>
      </c>
      <c r="I12" s="26">
        <f>IF(ISBLANK(N10),"",N10)</f>
        <v>23</v>
      </c>
      <c r="J12" s="27" t="s">
        <v>7</v>
      </c>
      <c r="K12" s="28">
        <f>IF(ISBLANK(L10),"",L10)</f>
        <v>17</v>
      </c>
      <c r="L12" s="86"/>
      <c r="M12" s="87"/>
      <c r="N12" s="88"/>
      <c r="O12" s="26">
        <v>8</v>
      </c>
      <c r="P12" s="27" t="s">
        <v>7</v>
      </c>
      <c r="Q12" s="28">
        <v>14</v>
      </c>
      <c r="R12" s="51"/>
      <c r="S12" s="27" t="s">
        <v>7</v>
      </c>
      <c r="T12" s="49"/>
      <c r="U12" s="26"/>
      <c r="V12" s="27" t="s">
        <v>7</v>
      </c>
      <c r="W12" s="28"/>
      <c r="X12" s="90"/>
      <c r="Y12" s="93"/>
      <c r="Z12" s="35"/>
      <c r="AA12" s="35"/>
      <c r="AB12" s="35"/>
      <c r="AC12" s="94"/>
    </row>
    <row r="13" spans="1:29" s="13" customFormat="1" ht="30" customHeight="1" x14ac:dyDescent="0.25">
      <c r="A13" s="95">
        <f>TRANSPOSE(O4)</f>
        <v>5</v>
      </c>
      <c r="B13" s="97" t="s">
        <v>39</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2</v>
      </c>
      <c r="J13" s="81"/>
      <c r="K13" s="82"/>
      <c r="L13" s="80">
        <f>IF(AND(ISNUMBER(L14),ISNUMBER(N14)),IF(L14=N14,Seadista!$B$6,IF(L14-N14&gt;0,Seadista!$B$4,Seadista!$B$5)),"Mängimata")</f>
        <v>2</v>
      </c>
      <c r="M13" s="81"/>
      <c r="N13" s="82"/>
      <c r="O13" s="83"/>
      <c r="P13" s="84"/>
      <c r="Q13" s="85"/>
      <c r="R13" s="80" t="str">
        <f>IF(AND(ISNUMBER(R14),ISNUMBER(T14)),IF(R14=T14,Seadista!$B$6,IF(R14-T14&gt;0,Seadista!$B$4,Seadista!$B$5)),"Mängimata")</f>
        <v>Mängimata</v>
      </c>
      <c r="S13" s="81"/>
      <c r="T13" s="82"/>
      <c r="U13" s="80" t="str">
        <f>IF(AND(ISNUMBER(U14),ISNUMBER(W14)),IF(U14=W14,Seadista!$B$6,IF(U14-W14&gt;0,Seadista!$B$4,Seadista!$B$5)),"Mängimata")</f>
        <v>Mängimata</v>
      </c>
      <c r="V13" s="81"/>
      <c r="W13" s="82"/>
      <c r="X13" s="89">
        <f>SUMIF($C13:$U13,"&gt;=0")</f>
        <v>8</v>
      </c>
      <c r="Y13" s="91" t="str">
        <f>IF(AND(ISNUMBER(C14),ISNUMBER(E14),ISNUMBER(F14),ISNUMBER(H14),ISNUMBER(I14),ISNUMBER(K14),ISNUMBER(L14),ISNUMBER(N14),ISNUMBER(U14),ISNUMBER(W14),ISNUMBER(R14),ISNUMBER(T14)),C14-E14+F14-H14+I14-K14+L14-N14+U14-W14+R14-T14,"pooleli")</f>
        <v>pooleli</v>
      </c>
      <c r="Z13" s="35">
        <f>RANK($X13,$X$5:$X$18,-1)</f>
        <v>7</v>
      </c>
      <c r="AA13" s="35" t="e">
        <f>RANK($Y13,$Y$5:$Y$18,-1)*0.01</f>
        <v>#VALUE!</v>
      </c>
      <c r="AB13" s="35" t="e">
        <f>Z13+AA13</f>
        <v>#VALUE!</v>
      </c>
      <c r="AC13" s="78" t="str">
        <f>IF(AND(ISNUMBER($AB$5),ISNUMBER($AB$7),ISNUMBER($AB$9),ISNUMBER($AB$11),ISNUMBER($AB$13),ISNUMBER($AB$17)),RANK($AB13,$AB$5:$AB$18),"pooleli")</f>
        <v>pooleli</v>
      </c>
    </row>
    <row r="14" spans="1:29" s="13" customFormat="1" ht="30" customHeight="1" x14ac:dyDescent="0.25">
      <c r="A14" s="96"/>
      <c r="B14" s="98"/>
      <c r="C14" s="26">
        <f>IF(ISBLANK(Q$6),"",Q$6)</f>
        <v>17</v>
      </c>
      <c r="D14" s="27"/>
      <c r="E14" s="28">
        <f>IF(ISBLANK(O6),"",O6)</f>
        <v>14</v>
      </c>
      <c r="F14" s="26">
        <f>IF(ISBLANK(Q8),"",Q8)</f>
        <v>28</v>
      </c>
      <c r="G14" s="27" t="s">
        <v>7</v>
      </c>
      <c r="H14" s="28">
        <f>IF(ISBLANK(O8),"",O8)</f>
        <v>13</v>
      </c>
      <c r="I14" s="26">
        <f>IF(ISBLANK(Q10),"",Q10)</f>
        <v>20</v>
      </c>
      <c r="J14" s="27" t="s">
        <v>7</v>
      </c>
      <c r="K14" s="28">
        <f>IF(ISBLANK(O10),"",O10)</f>
        <v>14</v>
      </c>
      <c r="L14" s="26">
        <f>IF(ISBLANK(Q12),"",Q12)</f>
        <v>14</v>
      </c>
      <c r="M14" s="27" t="s">
        <v>7</v>
      </c>
      <c r="N14" s="28">
        <f>IF(ISBLANK(O12),"",O12)</f>
        <v>8</v>
      </c>
      <c r="O14" s="86"/>
      <c r="P14" s="87"/>
      <c r="Q14" s="88"/>
      <c r="R14" s="51"/>
      <c r="S14" s="27" t="s">
        <v>7</v>
      </c>
      <c r="T14" s="49"/>
      <c r="U14" s="26"/>
      <c r="V14" s="27"/>
      <c r="W14" s="28"/>
      <c r="X14" s="90"/>
      <c r="Y14" s="93"/>
      <c r="Z14" s="35"/>
      <c r="AA14" s="35"/>
      <c r="AB14" s="35"/>
      <c r="AC14" s="94"/>
    </row>
    <row r="15" spans="1:29" s="13" customFormat="1" ht="30" customHeight="1" x14ac:dyDescent="0.25">
      <c r="A15" s="95">
        <f>TRANSPOSE(R4)</f>
        <v>6</v>
      </c>
      <c r="B15" s="97" t="s">
        <v>40</v>
      </c>
      <c r="C15" s="80">
        <f>IF(AND(ISNUMBER(C16),ISNUMBER(E16)),IF(C16=E16,Seadista!$B$6,IF(C16-E16&gt;0,Seadista!$B$4,Seadista!$B$5)),"Mängimata")</f>
        <v>1</v>
      </c>
      <c r="D15" s="81"/>
      <c r="E15" s="82"/>
      <c r="F15" s="80">
        <f>IF(AND(ISNUMBER(F16),ISNUMBER(H16)),IF(F16=H16,Seadista!$B$6,IF(F16-H16&gt;0,Seadista!$B$4,Seadista!$B$5)),"Mängimata")</f>
        <v>2</v>
      </c>
      <c r="G15" s="81"/>
      <c r="H15" s="82"/>
      <c r="I15" s="80">
        <f>IF(AND(ISNUMBER(I16),ISNUMBER(K16)),IF(I16=K16,Seadista!$B$6,IF(I16-K16&gt;0,Seadista!$B$4,Seadista!$B$5)),"Mängimata")</f>
        <v>2</v>
      </c>
      <c r="J15" s="81"/>
      <c r="K15" s="82"/>
      <c r="L15" s="80" t="str">
        <f>IF(AND(ISNUMBER(L16),ISNUMBER(N16)),IF(L16=N16,Seadista!$B$6,IF(L16-N16&gt;0,Seadista!$B$4,Seadista!$B$5)),"Mängimata")</f>
        <v>Mängimata</v>
      </c>
      <c r="M15" s="81"/>
      <c r="N15" s="82"/>
      <c r="O15" s="80" t="str">
        <f>IF(AND(ISNUMBER(O16),ISNUMBER(Q16)),IF(O16=Q16,Seadista!$B$6,IF(O16-Q16&gt;0,Seadista!$B$4,Seadista!$B$5)),"Mängimata")</f>
        <v>Mängimata</v>
      </c>
      <c r="P15" s="81"/>
      <c r="Q15" s="82"/>
      <c r="R15" s="50"/>
      <c r="S15" s="50"/>
      <c r="T15" s="50"/>
      <c r="U15" s="80">
        <f>IF(AND(ISNUMBER(U16),ISNUMBER(W16)),IF(U16=W16,Seadista!$B$6,IF(U16-W16&gt;0,Seadista!$B$4,Seadista!$B$5)),"Mängimata")</f>
        <v>2</v>
      </c>
      <c r="V15" s="81"/>
      <c r="W15" s="82"/>
      <c r="X15" s="89">
        <f>SUMIF($C15:$U15,"&gt;=0")</f>
        <v>7</v>
      </c>
      <c r="Y15" s="91" t="str">
        <f>IF(AND(ISNUMBER(C16),ISNUMBER(E16),ISNUMBER(F16),ISNUMBER(H16),ISNUMBER(I16),ISNUMBER(K16),ISNUMBER(L16),ISNUMBER(N16),ISNUMBER(U16),ISNUMBER(W16),ISNUMBER(O16),ISNUMBER(Q16)),C16-E16+F16-H16+I16-K16+L16-N16+U16-W16+O16-Q16,"pooleli")</f>
        <v>pooleli</v>
      </c>
      <c r="Z15" s="35">
        <f>RANK($X15,$X$5:$X$18,-1)</f>
        <v>6</v>
      </c>
      <c r="AA15" s="35" t="e">
        <f>RANK($Y15,$Y$5:$Y$18,-1)*0.01</f>
        <v>#VALUE!</v>
      </c>
      <c r="AB15" s="35" t="e">
        <f>Z15+AA15</f>
        <v>#VALUE!</v>
      </c>
      <c r="AC15" s="78" t="str">
        <f>IF(AND(ISNUMBER($AB$5),ISNUMBER($AB$7),ISNUMBER($AB$9),ISNUMBER($AB$11),ISNUMBER($AB$13),ISNUMBER($AB$17)),RANK($AB15,$AB$5:$AB$18),"pooleli")</f>
        <v>pooleli</v>
      </c>
    </row>
    <row r="16" spans="1:29" s="13" customFormat="1" ht="30" customHeight="1" x14ac:dyDescent="0.25">
      <c r="A16" s="96"/>
      <c r="B16" s="98"/>
      <c r="C16" s="26">
        <f>IF(ISBLANK(T$6),"",T$6)</f>
        <v>13</v>
      </c>
      <c r="D16" s="27"/>
      <c r="E16" s="28">
        <f>IF(ISBLANK(R6),"",R6)</f>
        <v>13</v>
      </c>
      <c r="F16" s="26">
        <f>IF(ISBLANK(T8),"",T8)</f>
        <v>22</v>
      </c>
      <c r="G16" s="27" t="s">
        <v>7</v>
      </c>
      <c r="H16" s="28">
        <f>IF(ISBLANK(R8),"",R8)</f>
        <v>9</v>
      </c>
      <c r="I16" s="26">
        <f>IF(ISBLANK(T10),"",T10)</f>
        <v>25</v>
      </c>
      <c r="J16" s="27" t="s">
        <v>7</v>
      </c>
      <c r="K16" s="28">
        <f>IF(ISBLANK(R10),"",R10)</f>
        <v>15</v>
      </c>
      <c r="L16" s="26" t="str">
        <f>IF(ISBLANK(T12),"",T12)</f>
        <v/>
      </c>
      <c r="M16" s="27" t="s">
        <v>7</v>
      </c>
      <c r="N16" s="28" t="str">
        <f>IF(ISBLANK(R12),"",R12)</f>
        <v/>
      </c>
      <c r="O16" s="26" t="str">
        <f>IF(ISBLANK(T14),"",T14)</f>
        <v/>
      </c>
      <c r="P16" s="27" t="s">
        <v>7</v>
      </c>
      <c r="Q16" s="28" t="str">
        <f>IF(ISBLANK(R14),"",R14)</f>
        <v/>
      </c>
      <c r="R16" s="50"/>
      <c r="S16" s="50"/>
      <c r="T16" s="50"/>
      <c r="U16" s="26">
        <v>15</v>
      </c>
      <c r="V16" s="27" t="s">
        <v>7</v>
      </c>
      <c r="W16" s="28">
        <v>12</v>
      </c>
      <c r="X16" s="90"/>
      <c r="Y16" s="93"/>
      <c r="Z16" s="35"/>
      <c r="AA16" s="35"/>
      <c r="AB16" s="35"/>
      <c r="AC16" s="94"/>
    </row>
    <row r="17" spans="1:29" s="15" customFormat="1" ht="30" customHeight="1" x14ac:dyDescent="0.2">
      <c r="A17" s="95">
        <f>TRANSPOSE(U4)</f>
        <v>7</v>
      </c>
      <c r="B17" s="97" t="s">
        <v>41</v>
      </c>
      <c r="C17" s="80">
        <f>IF(AND(ISNUMBER(C18),ISNUMBER(E18)),IF(C18=E18,Seadista!$B$6,IF(C18-E18&gt;0,Seadista!$B$4,Seadista!$B$5)),"Mängimata")</f>
        <v>0</v>
      </c>
      <c r="D17" s="81"/>
      <c r="E17" s="82"/>
      <c r="F17" s="80">
        <f>IF(AND(ISNUMBER(F18),ISNUMBER(H18)),IF(F18=H18,Seadista!$B$6,IF(F18-H18&gt;0,Seadista!$B$4,Seadista!$B$5)),"Mängimata")</f>
        <v>2</v>
      </c>
      <c r="G17" s="81"/>
      <c r="H17" s="82"/>
      <c r="I17" s="80">
        <f>IF(AND(ISNUMBER(I18),ISNUMBER(K18)),IF(I18=K18,Seadista!$B$6,IF(I18-K18&gt;0,Seadista!$B$4,Seadista!$B$5)),"Mängimata")</f>
        <v>1</v>
      </c>
      <c r="J17" s="81"/>
      <c r="K17" s="82"/>
      <c r="L17" s="80" t="str">
        <f>IF(AND(ISNUMBER(L18),ISNUMBER(N18)),IF(L18=N18,Seadista!$B$6,IF(L18-N18&gt;0,Seadista!$B$4,Seadista!$B$5)),"Mängimata")</f>
        <v>Mängimata</v>
      </c>
      <c r="M17" s="81"/>
      <c r="N17" s="82"/>
      <c r="O17" s="80" t="str">
        <f>IF(AND(ISNUMBER(O18),ISNUMBER(Q18)),IF(O18=Q18,Seadista!$B$6,IF(O18-Q18&gt;0,Seadista!$B$4,Seadista!$B$5)),"Mängimata")</f>
        <v>Mängimata</v>
      </c>
      <c r="P17" s="81"/>
      <c r="Q17" s="82"/>
      <c r="R17" s="80">
        <f>IF(AND(ISNUMBER(R18),ISNUMBER(T18)),IF(R18=T18,Seadista!$B$6,IF(R18-T18&gt;0,Seadista!$B$4,Seadista!$B$5)),"Mängimata")</f>
        <v>0</v>
      </c>
      <c r="S17" s="81"/>
      <c r="T17" s="82"/>
      <c r="U17" s="83"/>
      <c r="V17" s="84"/>
      <c r="W17" s="85"/>
      <c r="X17" s="89">
        <f>SUMIF($C17:$V17,"&gt;=0")</f>
        <v>3</v>
      </c>
      <c r="Y17" s="91" t="str">
        <f>IF(AND(ISNUMBER(C18),ISNUMBER(E18),ISNUMBER(F18),ISNUMBER(H18),ISNUMBER(I18),ISNUMBER(K18),ISNUMBER(L18),ISNUMBER(N18),ISNUMBER(O18),ISNUMBER(Q18),ISNUMBER(R18),ISNUMBER(T18)),C18-E18+F18-H18+I18-K18+L18-N18+O18-Q18+R18-T18,"pooleli")</f>
        <v>pooleli</v>
      </c>
      <c r="Z17" s="36">
        <f>RANK($X17,$X$5:$X$18,-1)</f>
        <v>3</v>
      </c>
      <c r="AA17" s="35" t="e">
        <f>RANK($Y17,$Y$5:$Y$18,-1)*0.01</f>
        <v>#VALUE!</v>
      </c>
      <c r="AB17" s="37" t="e">
        <f>Z17+AA17</f>
        <v>#VALUE!</v>
      </c>
      <c r="AC17" s="78" t="str">
        <f>IF(AND(ISNUMBER($AB$5),ISNUMBER($AB$7),ISNUMBER($AB$9),ISNUMBER($AB$11),ISNUMBER($AB$13),ISNUMBER($AB$17)),RANK($AB17,$AB$5:$AB$18),"pooleli")</f>
        <v>pooleli</v>
      </c>
    </row>
    <row r="18" spans="1:29" s="15" customFormat="1" ht="30" customHeight="1" x14ac:dyDescent="0.2">
      <c r="A18" s="96"/>
      <c r="B18" s="98"/>
      <c r="C18" s="26">
        <f>IF(ISBLANK(W$6),"",W$6)</f>
        <v>10</v>
      </c>
      <c r="D18" s="27" t="s">
        <v>7</v>
      </c>
      <c r="E18" s="28">
        <f>IF(ISBLANK(U$6),"",U$6)</f>
        <v>20</v>
      </c>
      <c r="F18" s="26">
        <f>IF(ISBLANK(W8),"",W8)</f>
        <v>24</v>
      </c>
      <c r="G18" s="27" t="s">
        <v>7</v>
      </c>
      <c r="H18" s="28">
        <f>IF(ISBLANK(U8),"",U8)</f>
        <v>20</v>
      </c>
      <c r="I18" s="26">
        <f>IF(ISBLANK(W10),"",W10)</f>
        <v>15</v>
      </c>
      <c r="J18" s="27" t="s">
        <v>7</v>
      </c>
      <c r="K18" s="28">
        <f>IF(ISBLANK(U10),"",U10)</f>
        <v>15</v>
      </c>
      <c r="L18" s="26" t="str">
        <f>IF(ISBLANK(W12),"",W12)</f>
        <v/>
      </c>
      <c r="M18" s="27" t="s">
        <v>7</v>
      </c>
      <c r="N18" s="28" t="str">
        <f>IF(ISBLANK(U12),"",U12)</f>
        <v/>
      </c>
      <c r="O18" s="26" t="str">
        <f>IF(ISBLANK(W14),"",W14)</f>
        <v/>
      </c>
      <c r="P18" s="27" t="s">
        <v>7</v>
      </c>
      <c r="Q18" s="28" t="str">
        <f>IF(ISBLANK(U14),"",U14)</f>
        <v/>
      </c>
      <c r="R18" s="26">
        <f>IF(ISBLANK(W16),"",W16)</f>
        <v>12</v>
      </c>
      <c r="S18" s="27" t="s">
        <v>7</v>
      </c>
      <c r="T18" s="28">
        <f>IF(ISBLANK(U16),"",U16)</f>
        <v>15</v>
      </c>
      <c r="U18" s="86"/>
      <c r="V18" s="87"/>
      <c r="W18" s="88"/>
      <c r="X18" s="90"/>
      <c r="Y18" s="92"/>
      <c r="Z18" s="33"/>
      <c r="AA18" s="33"/>
      <c r="AB18" s="33"/>
      <c r="AC18" s="79"/>
    </row>
  </sheetData>
  <mergeCells count="91">
    <mergeCell ref="A3:AC3"/>
    <mergeCell ref="C4:E4"/>
    <mergeCell ref="F4:H4"/>
    <mergeCell ref="I4:K4"/>
    <mergeCell ref="L4:N4"/>
    <mergeCell ref="O4:Q4"/>
    <mergeCell ref="R4:T4"/>
    <mergeCell ref="U4:W4"/>
    <mergeCell ref="AC5:AC6"/>
    <mergeCell ref="A5:A6"/>
    <mergeCell ref="B5:B6"/>
    <mergeCell ref="C5:E6"/>
    <mergeCell ref="F5:H5"/>
    <mergeCell ref="I5:K5"/>
    <mergeCell ref="L5:N5"/>
    <mergeCell ref="O5:Q5"/>
    <mergeCell ref="R5:T5"/>
    <mergeCell ref="U5:W5"/>
    <mergeCell ref="X5:X6"/>
    <mergeCell ref="Y5:Y6"/>
    <mergeCell ref="AC7:AC8"/>
    <mergeCell ref="A7:A8"/>
    <mergeCell ref="B7:B8"/>
    <mergeCell ref="C7:E7"/>
    <mergeCell ref="F7:H8"/>
    <mergeCell ref="I7:K7"/>
    <mergeCell ref="L7:N7"/>
    <mergeCell ref="O7:Q7"/>
    <mergeCell ref="R7:T7"/>
    <mergeCell ref="U7:W7"/>
    <mergeCell ref="X7:X8"/>
    <mergeCell ref="Y7:Y8"/>
    <mergeCell ref="AC9:AC10"/>
    <mergeCell ref="A9:A10"/>
    <mergeCell ref="B9:B10"/>
    <mergeCell ref="C9:E9"/>
    <mergeCell ref="F9:H9"/>
    <mergeCell ref="I9:K10"/>
    <mergeCell ref="L9:N9"/>
    <mergeCell ref="O9:Q9"/>
    <mergeCell ref="R9:T9"/>
    <mergeCell ref="U9:W9"/>
    <mergeCell ref="X9:X10"/>
    <mergeCell ref="Y9:Y10"/>
    <mergeCell ref="AC11:AC12"/>
    <mergeCell ref="A11:A12"/>
    <mergeCell ref="B11:B12"/>
    <mergeCell ref="C11:E11"/>
    <mergeCell ref="F11:H11"/>
    <mergeCell ref="I11:K11"/>
    <mergeCell ref="L11:N12"/>
    <mergeCell ref="O11:Q11"/>
    <mergeCell ref="R11:T11"/>
    <mergeCell ref="U11:W11"/>
    <mergeCell ref="X11:X12"/>
    <mergeCell ref="Y11:Y12"/>
    <mergeCell ref="Y13:Y14"/>
    <mergeCell ref="AC13:AC14"/>
    <mergeCell ref="A13:A14"/>
    <mergeCell ref="B13:B14"/>
    <mergeCell ref="C13:E13"/>
    <mergeCell ref="F13:H13"/>
    <mergeCell ref="I13:K13"/>
    <mergeCell ref="L13:N13"/>
    <mergeCell ref="L15:N15"/>
    <mergeCell ref="O13:Q14"/>
    <mergeCell ref="R13:T13"/>
    <mergeCell ref="U13:W13"/>
    <mergeCell ref="X13:X14"/>
    <mergeCell ref="A15:A16"/>
    <mergeCell ref="B15:B16"/>
    <mergeCell ref="C15:E15"/>
    <mergeCell ref="F15:H15"/>
    <mergeCell ref="I15:K15"/>
    <mergeCell ref="A17:A18"/>
    <mergeCell ref="B17:B18"/>
    <mergeCell ref="C17:E17"/>
    <mergeCell ref="F17:H17"/>
    <mergeCell ref="I17:K17"/>
    <mergeCell ref="O15:Q15"/>
    <mergeCell ref="U15:W15"/>
    <mergeCell ref="X15:X16"/>
    <mergeCell ref="Y15:Y16"/>
    <mergeCell ref="AC15:AC16"/>
    <mergeCell ref="AC17:AC18"/>
    <mergeCell ref="L17:N17"/>
    <mergeCell ref="O17:Q17"/>
    <mergeCell ref="R17:T17"/>
    <mergeCell ref="U17:W18"/>
    <mergeCell ref="X17:X18"/>
    <mergeCell ref="Y17:Y18"/>
  </mergeCells>
  <printOptions horizontalCentered="1"/>
  <pageMargins left="0.51181102362204722" right="0.27559055118110237" top="0.74803149606299213" bottom="0.51181102362204722" header="0.31496062992125984" footer="0.31496062992125984"/>
  <pageSetup paperSize="9" scale="9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8" sqref="D8"/>
    </sheetView>
  </sheetViews>
  <sheetFormatPr defaultColWidth="8.7109375" defaultRowHeight="15" x14ac:dyDescent="0.25"/>
  <cols>
    <col min="1" max="1" width="61.42578125" customWidth="1"/>
  </cols>
  <sheetData>
    <row r="1" spans="1:2" ht="15.75" thickBot="1" x14ac:dyDescent="0.3"/>
    <row r="2" spans="1:2" ht="30" x14ac:dyDescent="0.25">
      <c r="A2" s="1" t="s">
        <v>9</v>
      </c>
      <c r="B2" s="2"/>
    </row>
    <row r="3" spans="1:2" x14ac:dyDescent="0.25">
      <c r="A3" s="3"/>
      <c r="B3" s="4"/>
    </row>
    <row r="4" spans="1:2" ht="18" x14ac:dyDescent="0.25">
      <c r="A4" s="5" t="s">
        <v>10</v>
      </c>
      <c r="B4" s="6">
        <v>2</v>
      </c>
    </row>
    <row r="5" spans="1:2" ht="18" x14ac:dyDescent="0.25">
      <c r="A5" s="5" t="s">
        <v>11</v>
      </c>
      <c r="B5" s="6">
        <v>0</v>
      </c>
    </row>
    <row r="6" spans="1:2" ht="18.75" thickBot="1" x14ac:dyDescent="0.3">
      <c r="A6" s="7" t="s">
        <v>12</v>
      </c>
      <c r="B6" s="8">
        <v>1</v>
      </c>
    </row>
    <row r="7" spans="1:2" x14ac:dyDescent="0.25">
      <c r="A7" s="9"/>
      <c r="B7" s="9"/>
    </row>
    <row r="8" spans="1:2" ht="37.5" customHeight="1" thickBot="1" x14ac:dyDescent="0.3">
      <c r="A8" s="10" t="s">
        <v>13</v>
      </c>
    </row>
    <row r="9" spans="1:2" ht="18.75" thickBot="1" x14ac:dyDescent="0.3">
      <c r="A9" s="11" t="s">
        <v>16</v>
      </c>
    </row>
    <row r="11" spans="1:2" ht="30" x14ac:dyDescent="0.25">
      <c r="A11" s="10" t="s">
        <v>15</v>
      </c>
    </row>
    <row r="12" spans="1:2" x14ac:dyDescent="0.25">
      <c r="A12" s="53" t="s">
        <v>17</v>
      </c>
    </row>
  </sheetData>
  <phoneticPr fontId="10"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B2" sqref="B2"/>
    </sheetView>
  </sheetViews>
  <sheetFormatPr defaultColWidth="8.7109375" defaultRowHeight="12.75" x14ac:dyDescent="0.2"/>
  <cols>
    <col min="1" max="16384" width="8.7109375" style="12"/>
  </cols>
  <sheetData/>
  <sheetProtection password="CC8E" sheet="1" objects="1" scenarios="1"/>
  <phoneticPr fontId="10" type="noConversion"/>
  <printOptions horizontalCentered="1" gridLinesSet="0"/>
  <pageMargins left="0.74803149606299213" right="0.74803149606299213" top="0.98425196850393704" bottom="0.98425196850393704" header="0.51181102362204722" footer="0.51181102362204722"/>
  <pageSetup paperSize="9" orientation="portrait" horizontalDpi="180" verticalDpi="180"/>
  <headerFooter alignWithMargins="0">
    <oddHeader>&amp;CVäike "Turniiriabimees"&amp;RDesigned by V.Jürna
1998/99</oddHeader>
    <oddFooter>&amp;C&amp;A</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90" zoomScaleNormal="90" workbookViewId="0">
      <selection activeCell="B2" sqref="B2"/>
    </sheetView>
  </sheetViews>
  <sheetFormatPr defaultColWidth="8.7109375" defaultRowHeight="15.75" x14ac:dyDescent="0.25"/>
  <cols>
    <col min="1" max="1" width="4.7109375" customWidth="1"/>
    <col min="2" max="2" width="26.710937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3" width="10.7109375" style="15" customWidth="1"/>
    <col min="14" max="16" width="14.42578125" style="17" hidden="1" customWidth="1"/>
    <col min="17" max="17" width="10.7109375" style="17" customWidth="1"/>
  </cols>
  <sheetData>
    <row r="1" spans="1:17" s="14" customFormat="1" ht="52.5" customHeight="1" x14ac:dyDescent="0.25">
      <c r="B1" s="52" t="str">
        <f>TRANSPOSE(Seadista!A9)</f>
        <v>Tallinn Handball Cup 2016</v>
      </c>
      <c r="N1" s="13"/>
      <c r="O1" s="13"/>
      <c r="P1" s="13"/>
      <c r="Q1" s="13"/>
    </row>
    <row r="2" spans="1:17" s="15" customFormat="1" ht="37.5" customHeight="1" x14ac:dyDescent="0.2">
      <c r="B2" s="54" t="str">
        <f>TRANSPOSE(Seadista!A12)</f>
        <v>Tallinn, June 11 - 13 2016</v>
      </c>
      <c r="C2" s="16"/>
      <c r="D2" s="16"/>
      <c r="E2" s="16"/>
      <c r="F2" s="16"/>
      <c r="G2" s="16"/>
      <c r="H2" s="16"/>
      <c r="I2" s="16"/>
      <c r="J2" s="16"/>
      <c r="K2" s="16"/>
      <c r="N2" s="17"/>
      <c r="O2" s="17"/>
      <c r="P2" s="17"/>
      <c r="Q2" s="17"/>
    </row>
    <row r="3" spans="1:17" s="18" customFormat="1" ht="30" customHeight="1" x14ac:dyDescent="0.25">
      <c r="A3" s="102" t="s">
        <v>0</v>
      </c>
      <c r="B3" s="103"/>
      <c r="C3" s="103"/>
      <c r="D3" s="103"/>
      <c r="E3" s="103"/>
      <c r="F3" s="103"/>
      <c r="G3" s="103"/>
      <c r="H3" s="103"/>
      <c r="I3" s="103"/>
      <c r="J3" s="103"/>
      <c r="K3" s="103"/>
      <c r="L3" s="103"/>
      <c r="M3" s="103"/>
      <c r="N3" s="103"/>
      <c r="O3" s="103"/>
      <c r="P3" s="103"/>
      <c r="Q3" s="104"/>
    </row>
    <row r="4" spans="1:17" s="19" customFormat="1" ht="23.25" customHeight="1" x14ac:dyDescent="0.25">
      <c r="A4" s="45"/>
      <c r="B4" s="46" t="s">
        <v>1</v>
      </c>
      <c r="C4" s="105">
        <v>1</v>
      </c>
      <c r="D4" s="106"/>
      <c r="E4" s="107"/>
      <c r="F4" s="105">
        <v>2</v>
      </c>
      <c r="G4" s="106"/>
      <c r="H4" s="107"/>
      <c r="I4" s="105">
        <v>3</v>
      </c>
      <c r="J4" s="106"/>
      <c r="K4" s="107"/>
      <c r="L4" s="22" t="s">
        <v>2</v>
      </c>
      <c r="M4" s="22" t="s">
        <v>3</v>
      </c>
      <c r="N4" s="48" t="s">
        <v>4</v>
      </c>
      <c r="O4" s="48" t="s">
        <v>5</v>
      </c>
      <c r="P4" s="48"/>
      <c r="Q4" s="22" t="s">
        <v>6</v>
      </c>
    </row>
    <row r="5" spans="1:17" s="13" customFormat="1" ht="30" customHeight="1" x14ac:dyDescent="0.25">
      <c r="A5" s="95">
        <f>TRANSPOSE(C4)</f>
        <v>1</v>
      </c>
      <c r="B5" s="141"/>
      <c r="C5" s="83"/>
      <c r="D5" s="84"/>
      <c r="E5" s="85"/>
      <c r="F5" s="136" t="str">
        <f>IF(AND(ISNUMBER(F6),ISNUMBER(H6)),IF(F6=H6,Seadista!B6,IF(F6-H6&gt;0,Seadista!B4,Seadista!B5)),"Mängimata")</f>
        <v>Mängimata</v>
      </c>
      <c r="G5" s="137"/>
      <c r="H5" s="138"/>
      <c r="I5" s="136" t="str">
        <f>IF(AND(ISNUMBER(I6),ISNUMBER(K6)),IF(I6=K6,Seadista!B6,IF(I6-K6&gt;0,Seadista!B4,Seadista!B5)),"Mängimata")</f>
        <v>Mängimata</v>
      </c>
      <c r="J5" s="137"/>
      <c r="K5" s="138"/>
      <c r="L5" s="89">
        <f>SUMIF(C5:K5,"&gt;=0")</f>
        <v>0</v>
      </c>
      <c r="M5" s="91" t="str">
        <f>IF(AND(ISNUMBER(F6),ISNUMBER(H6),ISNUMBER(I6),ISNUMBER(K6)),F6-H6+I6-K6,"pooleli")</f>
        <v>pooleli</v>
      </c>
      <c r="N5" s="38">
        <f>RANK($L5,$L$5:$L$10,-1)</f>
        <v>1</v>
      </c>
      <c r="O5" s="38" t="e">
        <f>RANK($M5,$M$5:$M$10,-1)*0.01</f>
        <v>#VALUE!</v>
      </c>
      <c r="P5" s="38" t="e">
        <f>N5+O5</f>
        <v>#VALUE!</v>
      </c>
      <c r="Q5" s="78" t="str">
        <f>IF(AND(ISNUMBER($P$5),ISNUMBER($P$7),ISNUMBER($P$9)),RANK($P5,$P$5:$P$10),"pooleli")</f>
        <v>pooleli</v>
      </c>
    </row>
    <row r="6" spans="1:17" s="13" customFormat="1" ht="30" customHeight="1" x14ac:dyDescent="0.25">
      <c r="A6" s="96"/>
      <c r="B6" s="142"/>
      <c r="C6" s="86"/>
      <c r="D6" s="87"/>
      <c r="E6" s="88"/>
      <c r="F6" s="39"/>
      <c r="G6" s="40" t="s">
        <v>7</v>
      </c>
      <c r="H6" s="41"/>
      <c r="I6" s="39"/>
      <c r="J6" s="40" t="s">
        <v>7</v>
      </c>
      <c r="K6" s="41"/>
      <c r="L6" s="90"/>
      <c r="M6" s="92"/>
      <c r="N6" s="42"/>
      <c r="O6" s="42"/>
      <c r="P6" s="42"/>
      <c r="Q6" s="79"/>
    </row>
    <row r="7" spans="1:17" s="13" customFormat="1" ht="30" customHeight="1" x14ac:dyDescent="0.25">
      <c r="A7" s="95">
        <f>TRANSPOSE(F4)</f>
        <v>2</v>
      </c>
      <c r="B7" s="141"/>
      <c r="C7" s="136" t="str">
        <f>IF(AND(ISNUMBER(C8),ISNUMBER(E8)),IF(C8=E8,Seadista!B6,IF(C8-E8&gt;0,Seadista!B4,Seadista!B5)),"Mängimata")</f>
        <v>Mängimata</v>
      </c>
      <c r="D7" s="137"/>
      <c r="E7" s="138"/>
      <c r="F7" s="83"/>
      <c r="G7" s="84"/>
      <c r="H7" s="85"/>
      <c r="I7" s="136" t="str">
        <f>IF(AND(ISNUMBER(I8),ISNUMBER(K8)),IF(I8=K8,Seadista!B6,IF(I8-K8&gt;0,Seadista!B4,Seadista!B5)),"Mängimata")</f>
        <v>Mängimata</v>
      </c>
      <c r="J7" s="137"/>
      <c r="K7" s="138"/>
      <c r="L7" s="89">
        <f>SUMIF(C7:K7,"&gt;=0")</f>
        <v>0</v>
      </c>
      <c r="M7" s="91" t="str">
        <f>IF(AND(ISNUMBER(C8),ISNUMBER(E8),ISNUMBER(I8),ISNUMBER(K8)),C8-E8+I8-K8,"pooleli")</f>
        <v>pooleli</v>
      </c>
      <c r="N7" s="38">
        <f>RANK($L7,$L$5:$L$10,-1)</f>
        <v>1</v>
      </c>
      <c r="O7" s="38" t="e">
        <f>RANK($M7,$M$5:$M$10,-1)*0.01</f>
        <v>#VALUE!</v>
      </c>
      <c r="P7" s="38" t="e">
        <f>N7+O7</f>
        <v>#VALUE!</v>
      </c>
      <c r="Q7" s="78" t="str">
        <f>IF(AND(ISNUMBER($P$5),ISNUMBER($P$7),ISNUMBER($P$9)),RANK($P7,$P$5:$P$10),"pooleli")</f>
        <v>pooleli</v>
      </c>
    </row>
    <row r="8" spans="1:17" s="13" customFormat="1" ht="30" customHeight="1" x14ac:dyDescent="0.25">
      <c r="A8" s="96"/>
      <c r="B8" s="142"/>
      <c r="C8" s="39" t="str">
        <f>IF(ISBLANK(H6),"",H6)</f>
        <v/>
      </c>
      <c r="D8" s="43" t="s">
        <v>7</v>
      </c>
      <c r="E8" s="41" t="str">
        <f>IF(ISBLANK(F6),"",F6)</f>
        <v/>
      </c>
      <c r="F8" s="86"/>
      <c r="G8" s="87"/>
      <c r="H8" s="88"/>
      <c r="I8" s="39"/>
      <c r="J8" s="40" t="s">
        <v>7</v>
      </c>
      <c r="K8" s="41"/>
      <c r="L8" s="90"/>
      <c r="M8" s="92"/>
      <c r="N8" s="42"/>
      <c r="O8" s="38"/>
      <c r="P8" s="38"/>
      <c r="Q8" s="79"/>
    </row>
    <row r="9" spans="1:17" s="13" customFormat="1" ht="30" customHeight="1" x14ac:dyDescent="0.25">
      <c r="A9" s="95">
        <f>TRANSPOSE(I4)</f>
        <v>3</v>
      </c>
      <c r="B9" s="141"/>
      <c r="C9" s="136" t="str">
        <f>IF(AND(ISNUMBER(C10),ISNUMBER(E10)),IF(C10=E10,Seadista!B6,IF(C10-E10&gt;0,Seadista!B4,Seadista!B5)),"Mängimata")</f>
        <v>Mängimata</v>
      </c>
      <c r="D9" s="137"/>
      <c r="E9" s="138"/>
      <c r="F9" s="136" t="str">
        <f>IF(AND(ISNUMBER(F10),ISNUMBER(H10)),IF(F10=H10,Seadista!B6,IF(F10-H10&gt;0,Seadista!B4,Seadista!B5)),"Mängimata")</f>
        <v>Mängimata</v>
      </c>
      <c r="G9" s="137"/>
      <c r="H9" s="138"/>
      <c r="I9" s="83"/>
      <c r="J9" s="84"/>
      <c r="K9" s="85"/>
      <c r="L9" s="89">
        <f>SUMIF(C9:K9,"&gt;=0")</f>
        <v>0</v>
      </c>
      <c r="M9" s="91" t="str">
        <f>IF(AND(ISNUMBER(C10),ISNUMBER(E10),ISNUMBER(F10),ISNUMBER(H10)),C10-E10+F10-H10,"pooleli")</f>
        <v>pooleli</v>
      </c>
      <c r="N9" s="38">
        <f>RANK($L9,$L$5:$L$10,-1)</f>
        <v>1</v>
      </c>
      <c r="O9" s="38" t="e">
        <f>RANK($M9,$M$5:$M$10,-1)*0.01</f>
        <v>#VALUE!</v>
      </c>
      <c r="P9" s="38" t="e">
        <f>N9+O9</f>
        <v>#VALUE!</v>
      </c>
      <c r="Q9" s="78" t="str">
        <f>IF(AND(ISNUMBER($P$5),ISNUMBER($P$7),ISNUMBER($P$9)),RANK($P9,$P$5:$P$10),"pooleli")</f>
        <v>pooleli</v>
      </c>
    </row>
    <row r="10" spans="1:17" s="13" customFormat="1" ht="30" customHeight="1" x14ac:dyDescent="0.25">
      <c r="A10" s="96"/>
      <c r="B10" s="142"/>
      <c r="C10" s="39" t="str">
        <f>IF(ISBLANK(K6),"",K6)</f>
        <v/>
      </c>
      <c r="D10" s="40" t="s">
        <v>7</v>
      </c>
      <c r="E10" s="41" t="str">
        <f>IF(ISBLANK(I6),"",I6)</f>
        <v/>
      </c>
      <c r="F10" s="39" t="str">
        <f>IF(ISBLANK(K8),"",K8)</f>
        <v/>
      </c>
      <c r="G10" s="40" t="s">
        <v>7</v>
      </c>
      <c r="H10" s="41" t="str">
        <f>IF(ISBLANK(I8),"",I8)</f>
        <v/>
      </c>
      <c r="I10" s="86"/>
      <c r="J10" s="87"/>
      <c r="K10" s="88"/>
      <c r="L10" s="90"/>
      <c r="M10" s="92"/>
      <c r="N10" s="42"/>
      <c r="O10" s="38"/>
      <c r="P10" s="38"/>
      <c r="Q10" s="79"/>
    </row>
  </sheetData>
  <mergeCells count="28">
    <mergeCell ref="I7:K7"/>
    <mergeCell ref="I9:K10"/>
    <mergeCell ref="M9:M10"/>
    <mergeCell ref="Q9:Q10"/>
    <mergeCell ref="L7:L8"/>
    <mergeCell ref="M7:M8"/>
    <mergeCell ref="Q7:Q8"/>
    <mergeCell ref="L9:L10"/>
    <mergeCell ref="A7:A8"/>
    <mergeCell ref="B7:B8"/>
    <mergeCell ref="C7:E7"/>
    <mergeCell ref="F7:H8"/>
    <mergeCell ref="A9:A10"/>
    <mergeCell ref="B9:B10"/>
    <mergeCell ref="C9:E9"/>
    <mergeCell ref="F9:H9"/>
    <mergeCell ref="A3:Q3"/>
    <mergeCell ref="A5:A6"/>
    <mergeCell ref="B5:B6"/>
    <mergeCell ref="C5:E6"/>
    <mergeCell ref="F5:H5"/>
    <mergeCell ref="I5:K5"/>
    <mergeCell ref="L5:L6"/>
    <mergeCell ref="M5:M6"/>
    <mergeCell ref="Q5:Q6"/>
    <mergeCell ref="C4:E4"/>
    <mergeCell ref="F4:H4"/>
    <mergeCell ref="I4:K4"/>
  </mergeCells>
  <phoneticPr fontId="10" type="noConversion"/>
  <pageMargins left="0.70866141732283472" right="0.70866141732283472" top="0.74803149606299213" bottom="0.74803149606299213" header="0.31496062992125984" footer="0.31496062992125984"/>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90" zoomScaleNormal="90" workbookViewId="0">
      <selection activeCell="B2" sqref="B2"/>
    </sheetView>
  </sheetViews>
  <sheetFormatPr defaultColWidth="8.7109375" defaultRowHeight="15.75" x14ac:dyDescent="0.25"/>
  <cols>
    <col min="1" max="1" width="4.7109375" customWidth="1"/>
    <col min="2" max="2" width="26.710937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6" width="10.7109375" style="15" customWidth="1"/>
    <col min="17" max="19" width="14.42578125" style="17" hidden="1" customWidth="1"/>
    <col min="20" max="20" width="10.7109375" style="17" customWidth="1"/>
  </cols>
  <sheetData>
    <row r="1" spans="1:20" s="14" customFormat="1" ht="52.5" customHeight="1" x14ac:dyDescent="0.25">
      <c r="B1" s="52" t="str">
        <f>TRANSPOSE(Seadista!A9)</f>
        <v>Tallinn Handball Cup 2016</v>
      </c>
      <c r="N1" s="13"/>
      <c r="O1" s="13"/>
      <c r="P1" s="13"/>
      <c r="Q1" s="13"/>
    </row>
    <row r="2" spans="1:20" s="15" customFormat="1" ht="37.5" customHeight="1" x14ac:dyDescent="0.2">
      <c r="B2" s="54" t="str">
        <f>TRANSPOSE(Seadista!A12)</f>
        <v>Tallinn, June 11 - 13 2016</v>
      </c>
      <c r="C2" s="16"/>
      <c r="D2" s="16"/>
      <c r="E2" s="16"/>
      <c r="F2" s="16"/>
      <c r="G2" s="16"/>
      <c r="H2" s="16"/>
      <c r="I2" s="16"/>
      <c r="J2" s="16"/>
      <c r="K2" s="16"/>
      <c r="N2" s="17"/>
      <c r="O2" s="17"/>
      <c r="P2" s="17"/>
      <c r="Q2" s="17"/>
    </row>
    <row r="3" spans="1:20" s="18" customFormat="1" ht="30" customHeight="1" x14ac:dyDescent="0.25">
      <c r="A3" s="102" t="s">
        <v>0</v>
      </c>
      <c r="B3" s="103"/>
      <c r="C3" s="103"/>
      <c r="D3" s="103"/>
      <c r="E3" s="103"/>
      <c r="F3" s="103"/>
      <c r="G3" s="103"/>
      <c r="H3" s="103"/>
      <c r="I3" s="103"/>
      <c r="J3" s="103"/>
      <c r="K3" s="103"/>
      <c r="L3" s="103"/>
      <c r="M3" s="103"/>
      <c r="N3" s="103"/>
      <c r="O3" s="103"/>
      <c r="P3" s="103"/>
      <c r="Q3" s="103"/>
      <c r="R3" s="103"/>
      <c r="S3" s="103"/>
      <c r="T3" s="104"/>
    </row>
    <row r="4" spans="1:20" s="19" customFormat="1" ht="23.25" customHeight="1" x14ac:dyDescent="0.25">
      <c r="A4" s="45"/>
      <c r="B4" s="46" t="s">
        <v>1</v>
      </c>
      <c r="C4" s="105">
        <v>1</v>
      </c>
      <c r="D4" s="106"/>
      <c r="E4" s="107"/>
      <c r="F4" s="105">
        <v>2</v>
      </c>
      <c r="G4" s="106"/>
      <c r="H4" s="107"/>
      <c r="I4" s="105">
        <v>3</v>
      </c>
      <c r="J4" s="106"/>
      <c r="K4" s="107"/>
      <c r="L4" s="105">
        <v>4</v>
      </c>
      <c r="M4" s="106"/>
      <c r="N4" s="107"/>
      <c r="O4" s="22" t="s">
        <v>2</v>
      </c>
      <c r="P4" s="22" t="s">
        <v>3</v>
      </c>
      <c r="Q4" s="48" t="s">
        <v>4</v>
      </c>
      <c r="R4" s="48" t="s">
        <v>5</v>
      </c>
      <c r="S4" s="48"/>
      <c r="T4" s="22" t="s">
        <v>6</v>
      </c>
    </row>
    <row r="5" spans="1:20" s="13" customFormat="1" ht="30" customHeight="1" x14ac:dyDescent="0.25">
      <c r="A5" s="95">
        <f>TRANSPOSE(C4)</f>
        <v>1</v>
      </c>
      <c r="B5" s="141"/>
      <c r="C5" s="83"/>
      <c r="D5" s="84"/>
      <c r="E5" s="85"/>
      <c r="F5" s="136" t="str">
        <f>IF(AND(ISNUMBER(F6),ISNUMBER(H6)),IF(F6=H6,Seadista!B6,IF(F6-H6&gt;0,Seadista!B4,Seadista!B5)),"Mängimata")</f>
        <v>Mängimata</v>
      </c>
      <c r="G5" s="137"/>
      <c r="H5" s="138"/>
      <c r="I5" s="136" t="str">
        <f>IF(AND(ISNUMBER(I6),ISNUMBER(K6)),IF(I6=K6,Seadista!B6,IF(I6-K6&gt;0,Seadista!B4,Seadista!B5)),"Mängimata")</f>
        <v>Mängimata</v>
      </c>
      <c r="J5" s="137"/>
      <c r="K5" s="138"/>
      <c r="L5" s="136" t="str">
        <f>IF(AND(ISNUMBER(L6),ISNUMBER(N6)),IF(L6=N6,Seadista!B6,IF(L6-N6&gt;0,Seadista!B4,Seadista!B5)),"Mängimata")</f>
        <v>Mängimata</v>
      </c>
      <c r="M5" s="137"/>
      <c r="N5" s="138"/>
      <c r="O5" s="89">
        <f>SUMIF(C5:L5,"&gt;=0")</f>
        <v>0</v>
      </c>
      <c r="P5" s="91" t="str">
        <f>IF(AND(ISNUMBER(F6),ISNUMBER(H6),ISNUMBER(I6),ISNUMBER(K6),ISNUMBER(L6),ISNUMBER(N6)),F6-H6+I6-K6+L6-N6,"pooleli")</f>
        <v>pooleli</v>
      </c>
      <c r="Q5" s="38">
        <f>RANK($O5,$O$5:$O$12,-1)</f>
        <v>1</v>
      </c>
      <c r="R5" s="38" t="e">
        <f>RANK($P5,$P$5:$P$12,-1)*0.01</f>
        <v>#VALUE!</v>
      </c>
      <c r="S5" s="38" t="e">
        <f>Q5+R5</f>
        <v>#VALUE!</v>
      </c>
      <c r="T5" s="78" t="str">
        <f>IF(AND(ISNUMBER($S$5),ISNUMBER($S$7),ISNUMBER($S$9),ISNUMBER($S$11)),RANK($S5,$S$5:$S$12),"pooleli")</f>
        <v>pooleli</v>
      </c>
    </row>
    <row r="6" spans="1:20" s="13" customFormat="1" ht="30" customHeight="1" x14ac:dyDescent="0.25">
      <c r="A6" s="96"/>
      <c r="B6" s="142"/>
      <c r="C6" s="86"/>
      <c r="D6" s="87"/>
      <c r="E6" s="88"/>
      <c r="F6" s="39"/>
      <c r="G6" s="40" t="s">
        <v>7</v>
      </c>
      <c r="H6" s="41"/>
      <c r="I6" s="39"/>
      <c r="J6" s="40" t="s">
        <v>7</v>
      </c>
      <c r="K6" s="41"/>
      <c r="L6" s="39"/>
      <c r="M6" s="40" t="s">
        <v>7</v>
      </c>
      <c r="N6" s="41"/>
      <c r="O6" s="90"/>
      <c r="P6" s="92"/>
      <c r="Q6" s="42"/>
      <c r="R6" s="42"/>
      <c r="S6" s="42"/>
      <c r="T6" s="79"/>
    </row>
    <row r="7" spans="1:20" s="13" customFormat="1" ht="30" customHeight="1" x14ac:dyDescent="0.25">
      <c r="A7" s="95">
        <f>TRANSPOSE(F4)</f>
        <v>2</v>
      </c>
      <c r="B7" s="141"/>
      <c r="C7" s="136" t="str">
        <f>IF(AND(ISNUMBER(C8),ISNUMBER(E8)),IF(C8=E8,Seadista!B6,IF(C8-E8&gt;0,Seadista!B4,Seadista!B5)),"Mängimata")</f>
        <v>Mängimata</v>
      </c>
      <c r="D7" s="137"/>
      <c r="E7" s="138"/>
      <c r="F7" s="83"/>
      <c r="G7" s="84"/>
      <c r="H7" s="85"/>
      <c r="I7" s="136" t="str">
        <f>IF(AND(ISNUMBER(I8),ISNUMBER(K8)),IF(I8=K8,Seadista!B6,IF(I8-K8&gt;0,Seadista!B4,Seadista!B5)),"Mängimata")</f>
        <v>Mängimata</v>
      </c>
      <c r="J7" s="137"/>
      <c r="K7" s="138"/>
      <c r="L7" s="136" t="str">
        <f>IF(AND(ISNUMBER(L8),ISNUMBER(N8)),IF(L8=N8,Seadista!B6,IF(L8-N8&gt;0,Seadista!B4,Seadista!B5)),"Mängimata")</f>
        <v>Mängimata</v>
      </c>
      <c r="M7" s="137"/>
      <c r="N7" s="138"/>
      <c r="O7" s="89">
        <f>SUMIF(C7:L7,"&gt;=0")</f>
        <v>0</v>
      </c>
      <c r="P7" s="91" t="str">
        <f>IF(AND(ISNUMBER(C8),ISNUMBER(E8),ISNUMBER(I8),ISNUMBER(K8),ISNUMBER(L8),ISNUMBER(N8)),C8-E8+I8-K8+L8-N8,"pooleli")</f>
        <v>pooleli</v>
      </c>
      <c r="Q7" s="38">
        <f>RANK($O7,$O$5:$O$12,-1)</f>
        <v>1</v>
      </c>
      <c r="R7" s="38" t="e">
        <f>RANK($P7,$P$5:$P$12,-1)*0.01</f>
        <v>#VALUE!</v>
      </c>
      <c r="S7" s="38" t="e">
        <f>Q7+R7</f>
        <v>#VALUE!</v>
      </c>
      <c r="T7" s="78" t="str">
        <f>IF(AND(ISNUMBER($S$5),ISNUMBER($S$7),ISNUMBER($S$9),ISNUMBER($S$11)),RANK($S7,$S$5:$S$12),"pooleli")</f>
        <v>pooleli</v>
      </c>
    </row>
    <row r="8" spans="1:20" s="13" customFormat="1" ht="30" customHeight="1" x14ac:dyDescent="0.25">
      <c r="A8" s="96"/>
      <c r="B8" s="142"/>
      <c r="C8" s="39" t="str">
        <f>IF(ISBLANK(H6),"",H6)</f>
        <v/>
      </c>
      <c r="D8" s="43" t="s">
        <v>7</v>
      </c>
      <c r="E8" s="41" t="str">
        <f>IF(ISBLANK(F6),"",F6)</f>
        <v/>
      </c>
      <c r="F8" s="86"/>
      <c r="G8" s="87"/>
      <c r="H8" s="88"/>
      <c r="I8" s="39"/>
      <c r="J8" s="40" t="s">
        <v>7</v>
      </c>
      <c r="K8" s="41"/>
      <c r="L8" s="39"/>
      <c r="M8" s="40" t="s">
        <v>7</v>
      </c>
      <c r="N8" s="41"/>
      <c r="O8" s="90"/>
      <c r="P8" s="92"/>
      <c r="Q8" s="42"/>
      <c r="R8" s="38"/>
      <c r="S8" s="38"/>
      <c r="T8" s="79"/>
    </row>
    <row r="9" spans="1:20" s="13" customFormat="1" ht="30" customHeight="1" x14ac:dyDescent="0.25">
      <c r="A9" s="95">
        <f>TRANSPOSE(I4)</f>
        <v>3</v>
      </c>
      <c r="B9" s="141"/>
      <c r="C9" s="136" t="str">
        <f>IF(AND(ISNUMBER(C10),ISNUMBER(E10)),IF(C10=E10,Seadista!B6,IF(C10-E10&gt;0,Seadista!B4,Seadista!B5)),"Mängimata")</f>
        <v>Mängimata</v>
      </c>
      <c r="D9" s="137"/>
      <c r="E9" s="138"/>
      <c r="F9" s="136" t="str">
        <f>IF(AND(ISNUMBER(F10),ISNUMBER(H10)),IF(F10=H10,Seadista!B6,IF(F10-H10&gt;0,Seadista!B4,Seadista!B5)),"Mängimata")</f>
        <v>Mängimata</v>
      </c>
      <c r="G9" s="137"/>
      <c r="H9" s="138"/>
      <c r="I9" s="83"/>
      <c r="J9" s="84"/>
      <c r="K9" s="85"/>
      <c r="L9" s="136" t="str">
        <f>IF(AND(ISNUMBER(L10),ISNUMBER(N10)),IF(L10=N10,Seadista!B6,IF(L10-N10&gt;0,Seadista!B4,Seadista!B5)),"Mängimata")</f>
        <v>Mängimata</v>
      </c>
      <c r="M9" s="137"/>
      <c r="N9" s="138"/>
      <c r="O9" s="89">
        <f>SUMIF(C9:L9,"&gt;=0")</f>
        <v>0</v>
      </c>
      <c r="P9" s="91" t="str">
        <f>IF(AND(ISNUMBER(C10),ISNUMBER(E10),ISNUMBER(F10),ISNUMBER(H10),ISNUMBER(L10),ISNUMBER(N10)),C10-E10+F10-H10+L10-N10,"pooleli")</f>
        <v>pooleli</v>
      </c>
      <c r="Q9" s="38">
        <f>RANK($O9,$O$5:$O$12,-1)</f>
        <v>1</v>
      </c>
      <c r="R9" s="38" t="e">
        <f>RANK($P9,$P$5:$P$12,-1)*0.01</f>
        <v>#VALUE!</v>
      </c>
      <c r="S9" s="38" t="e">
        <f>Q9+R9</f>
        <v>#VALUE!</v>
      </c>
      <c r="T9" s="78" t="str">
        <f>IF(AND(ISNUMBER($S$5),ISNUMBER($S$7),ISNUMBER($S$9),ISNUMBER($S$11)),RANK($S9,$S$5:$S$12),"pooleli")</f>
        <v>pooleli</v>
      </c>
    </row>
    <row r="10" spans="1:20" s="13" customFormat="1" ht="30" customHeight="1" x14ac:dyDescent="0.25">
      <c r="A10" s="96"/>
      <c r="B10" s="142"/>
      <c r="C10" s="39" t="str">
        <f>IF(ISBLANK(K6),"",K6)</f>
        <v/>
      </c>
      <c r="D10" s="40" t="s">
        <v>7</v>
      </c>
      <c r="E10" s="41" t="str">
        <f>IF(ISBLANK(I6),"",I6)</f>
        <v/>
      </c>
      <c r="F10" s="39" t="str">
        <f>IF(ISBLANK(K8),"",K8)</f>
        <v/>
      </c>
      <c r="G10" s="40" t="s">
        <v>7</v>
      </c>
      <c r="H10" s="41" t="str">
        <f>IF(ISBLANK(I8),"",I8)</f>
        <v/>
      </c>
      <c r="I10" s="86"/>
      <c r="J10" s="87"/>
      <c r="K10" s="88"/>
      <c r="L10" s="39"/>
      <c r="M10" s="40" t="s">
        <v>7</v>
      </c>
      <c r="N10" s="41"/>
      <c r="O10" s="90"/>
      <c r="P10" s="92"/>
      <c r="Q10" s="42"/>
      <c r="R10" s="38"/>
      <c r="S10" s="38"/>
      <c r="T10" s="79"/>
    </row>
    <row r="11" spans="1:20" s="13" customFormat="1" ht="30" customHeight="1" x14ac:dyDescent="0.25">
      <c r="A11" s="95">
        <f>TRANSPOSE(L4)</f>
        <v>4</v>
      </c>
      <c r="B11" s="141"/>
      <c r="C11" s="136" t="str">
        <f>IF(AND(ISNUMBER(C12),ISNUMBER(E12)),IF(C12=E12,Seadista!B6,IF(C12-E12&gt;0,Seadista!B4,Seadista!B5)),"Mängimata")</f>
        <v>Mängimata</v>
      </c>
      <c r="D11" s="137"/>
      <c r="E11" s="138"/>
      <c r="F11" s="136" t="str">
        <f>IF(AND(ISNUMBER(F12),ISNUMBER(H12)),IF(F12=H12,Seadista!B6,IF(F12-H12&gt;0,Seadista!B4,Seadista!B5)),"Mängimata")</f>
        <v>Mängimata</v>
      </c>
      <c r="G11" s="137"/>
      <c r="H11" s="138"/>
      <c r="I11" s="136" t="str">
        <f>IF(AND(ISNUMBER(I12),ISNUMBER(K12)),IF(I12=K12,Seadista!B6,IF(I12-K12&gt;0,Seadista!B4,Seadista!B5)),"Mängimata")</f>
        <v>Mängimata</v>
      </c>
      <c r="J11" s="137"/>
      <c r="K11" s="138"/>
      <c r="L11" s="83"/>
      <c r="M11" s="84"/>
      <c r="N11" s="85"/>
      <c r="O11" s="89">
        <f>SUMIF(C11:M11,"&gt;=0")</f>
        <v>0</v>
      </c>
      <c r="P11" s="139" t="str">
        <f>IF(AND(ISNUMBER(C12),ISNUMBER(E12),ISNUMBER(F12),ISNUMBER(H12),ISNUMBER(I12),ISNUMBER(K12)),C12-E12+F12-H12+I12-K12,"pooleli")</f>
        <v>pooleli</v>
      </c>
      <c r="Q11" s="42">
        <f>RANK($O11,$O$5:$O$12,-1)</f>
        <v>1</v>
      </c>
      <c r="R11" s="38" t="e">
        <f>RANK($P11,$P$5:$P$12,-1)*0.01</f>
        <v>#VALUE!</v>
      </c>
      <c r="S11" s="38" t="e">
        <f>Q11+R11</f>
        <v>#VALUE!</v>
      </c>
      <c r="T11" s="78" t="str">
        <f>IF(AND(ISNUMBER($S$5),ISNUMBER($S$7),ISNUMBER($S$9),ISNUMBER($S$11)),RANK($S11,$S$5:$S$12),"pooleli")</f>
        <v>pooleli</v>
      </c>
    </row>
    <row r="12" spans="1:20" s="13" customFormat="1" ht="30" customHeight="1" x14ac:dyDescent="0.25">
      <c r="A12" s="96"/>
      <c r="B12" s="142"/>
      <c r="C12" s="39" t="str">
        <f>IF(ISBLANK(N6),"",N6)</f>
        <v/>
      </c>
      <c r="D12" s="40" t="s">
        <v>7</v>
      </c>
      <c r="E12" s="41" t="str">
        <f>IF(ISBLANK(L6),"",L6)</f>
        <v/>
      </c>
      <c r="F12" s="39" t="str">
        <f>IF(ISBLANK(N8),"",N8)</f>
        <v/>
      </c>
      <c r="G12" s="40" t="s">
        <v>7</v>
      </c>
      <c r="H12" s="41" t="str">
        <f>IF(ISBLANK(L8),"",L8)</f>
        <v/>
      </c>
      <c r="I12" s="39" t="str">
        <f>IF(ISBLANK(N10),"",N10)</f>
        <v/>
      </c>
      <c r="J12" s="40" t="s">
        <v>7</v>
      </c>
      <c r="K12" s="41" t="str">
        <f>IF(ISBLANK(L10),"",L10)</f>
        <v/>
      </c>
      <c r="L12" s="86"/>
      <c r="M12" s="87"/>
      <c r="N12" s="88"/>
      <c r="O12" s="90"/>
      <c r="P12" s="140"/>
      <c r="Q12" s="42"/>
      <c r="R12" s="38"/>
      <c r="S12" s="38"/>
      <c r="T12" s="79"/>
    </row>
  </sheetData>
  <mergeCells count="41">
    <mergeCell ref="A3:T3"/>
    <mergeCell ref="C4:E4"/>
    <mergeCell ref="F4:H4"/>
    <mergeCell ref="I4:K4"/>
    <mergeCell ref="L4:N4"/>
    <mergeCell ref="A5:A6"/>
    <mergeCell ref="B9:B10"/>
    <mergeCell ref="P9:P10"/>
    <mergeCell ref="I9:K10"/>
    <mergeCell ref="B5:B6"/>
    <mergeCell ref="C7:E7"/>
    <mergeCell ref="P7:P8"/>
    <mergeCell ref="C5:E6"/>
    <mergeCell ref="I5:K5"/>
    <mergeCell ref="L9:N9"/>
    <mergeCell ref="L5:N5"/>
    <mergeCell ref="L7:N7"/>
    <mergeCell ref="F5:H5"/>
    <mergeCell ref="T11:T12"/>
    <mergeCell ref="T5:T6"/>
    <mergeCell ref="F11:H11"/>
    <mergeCell ref="I11:K11"/>
    <mergeCell ref="O11:O12"/>
    <mergeCell ref="P11:P12"/>
    <mergeCell ref="F7:H8"/>
    <mergeCell ref="O7:O8"/>
    <mergeCell ref="O5:O6"/>
    <mergeCell ref="T9:T10"/>
    <mergeCell ref="P5:P6"/>
    <mergeCell ref="T7:T8"/>
    <mergeCell ref="A11:A12"/>
    <mergeCell ref="O9:O10"/>
    <mergeCell ref="A9:A10"/>
    <mergeCell ref="I7:K7"/>
    <mergeCell ref="B7:B8"/>
    <mergeCell ref="B11:B12"/>
    <mergeCell ref="A7:A8"/>
    <mergeCell ref="L11:N12"/>
    <mergeCell ref="C9:E9"/>
    <mergeCell ref="F9:H9"/>
    <mergeCell ref="C11:E11"/>
  </mergeCells>
  <phoneticPr fontId="10" type="noConversion"/>
  <pageMargins left="0.70866141732283472" right="0.70866141732283472" top="0.74803149606299213" bottom="0.74803149606299213" header="0.31496062992125984" footer="0.31496062992125984"/>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4" t="s">
        <v>14</v>
      </c>
      <c r="C2" s="16"/>
      <c r="D2" s="16"/>
      <c r="E2" s="16"/>
      <c r="F2" s="16"/>
      <c r="G2" s="16"/>
      <c r="H2" s="16"/>
      <c r="I2" s="16"/>
      <c r="J2" s="16"/>
      <c r="K2" s="16"/>
      <c r="N2" s="17"/>
      <c r="O2" s="17"/>
      <c r="P2" s="17"/>
      <c r="Q2" s="17"/>
    </row>
    <row r="3" spans="1:23" s="18" customFormat="1" ht="30" customHeight="1" x14ac:dyDescent="0.25">
      <c r="A3" s="102" t="s">
        <v>8</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141"/>
      <c r="C5" s="83"/>
      <c r="D5" s="84"/>
      <c r="E5" s="85"/>
      <c r="F5" s="80" t="str">
        <f>IF(AND(ISNUMBER(F6),ISNUMBER(H6)),IF(F6=H6,Seadista!B6,IF(F6-H6&gt;0,Seadista!B4,Seadista!B5)),"Mängimata")</f>
        <v>Mängimata</v>
      </c>
      <c r="G5" s="81"/>
      <c r="H5" s="82"/>
      <c r="I5" s="80" t="str">
        <f>IF(AND(ISNUMBER(I6),ISNUMBER(K6)),IF(I6=K6,Seadista!B6,IF(I6-K6&gt;0,Seadista!B4,Seadista!B5)),"Mängimata")</f>
        <v>Mängimata</v>
      </c>
      <c r="J5" s="81"/>
      <c r="K5" s="82"/>
      <c r="L5" s="80" t="str">
        <f>IF(AND(ISNUMBER(L6),ISNUMBER(N6)),IF(L6=N6,Seadista!$B$6,IF(L6-N6&gt;0,Seadista!$B$4,Seadista!$B$5)),"Mängimata")</f>
        <v>Mängimata</v>
      </c>
      <c r="M5" s="81"/>
      <c r="N5" s="82"/>
      <c r="O5" s="80" t="str">
        <f>IF(AND(ISNUMBER(O6),ISNUMBER(Q6)),IF(O6=Q6,Seadista!$B$6,IF(O6-Q6&gt;0,Seadista!$B$4,Seadista!$B$5)),"Mängimata")</f>
        <v>Mängimata</v>
      </c>
      <c r="P5" s="81"/>
      <c r="Q5" s="82"/>
      <c r="R5" s="89">
        <f>SUMIF($C5:$O5,"&gt;=0")</f>
        <v>0</v>
      </c>
      <c r="S5" s="91" t="str">
        <f>IF(AND(ISNUMBER(F6),ISNUMBER(H6),ISNUMBER(I6),ISNUMBER(K6),ISNUMBER(L6),ISNUMBER(N6),ISNUMBER(O6),ISNUMBER(Q6)),F6-H6+I6-K6+L6-N6+O6-Q6,"pooleli")</f>
        <v>pooleli</v>
      </c>
      <c r="T5" s="23">
        <f>RANK($R5,$R$5:$R$14,-1)</f>
        <v>1</v>
      </c>
      <c r="U5" s="24" t="e">
        <f>RANK($S5,$S$5:$S$14,-1)*0.01</f>
        <v>#VALUE!</v>
      </c>
      <c r="V5" s="25" t="e">
        <f>T5+U5</f>
        <v>#VALUE!</v>
      </c>
      <c r="W5" s="78" t="str">
        <f>IF(AND(ISNUMBER($V$5),ISNUMBER($V$7),ISNUMBER($V$9),ISNUMBER($V$11),ISNUMBER($V$13)),RANK($V5,$V$5:$V$14),"pooleli")</f>
        <v>pooleli</v>
      </c>
    </row>
    <row r="6" spans="1:23" s="13" customFormat="1" ht="30" customHeight="1" x14ac:dyDescent="0.25">
      <c r="A6" s="96"/>
      <c r="B6" s="142"/>
      <c r="C6" s="86"/>
      <c r="D6" s="87"/>
      <c r="E6" s="88"/>
      <c r="F6" s="26"/>
      <c r="G6" s="27" t="s">
        <v>7</v>
      </c>
      <c r="H6" s="28"/>
      <c r="I6" s="26"/>
      <c r="J6" s="27" t="s">
        <v>7</v>
      </c>
      <c r="K6" s="28"/>
      <c r="L6" s="26"/>
      <c r="M6" s="27" t="s">
        <v>7</v>
      </c>
      <c r="N6" s="28"/>
      <c r="O6" s="26"/>
      <c r="P6" s="27" t="s">
        <v>7</v>
      </c>
      <c r="Q6" s="28"/>
      <c r="R6" s="101"/>
      <c r="S6" s="93"/>
      <c r="T6" s="29"/>
      <c r="U6" s="30"/>
      <c r="V6" s="31"/>
      <c r="W6" s="94"/>
    </row>
    <row r="7" spans="1:23" s="13" customFormat="1" ht="30" customHeight="1" x14ac:dyDescent="0.25">
      <c r="A7" s="95">
        <f>TRANSPOSE(F4)</f>
        <v>2</v>
      </c>
      <c r="B7" s="141"/>
      <c r="C7" s="80" t="str">
        <f>IF(AND(ISNUMBER(C8),ISNUMBER(E8)),IF(C8=E8,Seadista!B6,IF(C8-E8&gt;0,Seadista!B4,Seadista!B5)),"Mängimata")</f>
        <v>Mängimata</v>
      </c>
      <c r="D7" s="81"/>
      <c r="E7" s="82"/>
      <c r="F7" s="83"/>
      <c r="G7" s="84"/>
      <c r="H7" s="85"/>
      <c r="I7" s="80" t="str">
        <f>IF(AND(ISNUMBER(I8),ISNUMBER(K8)),IF(I8=K8,Seadista!B6,IF(I8-K8&gt;0,Seadista!B4,Seadista!B5)),"Mängimata")</f>
        <v>Mängimata</v>
      </c>
      <c r="J7" s="81"/>
      <c r="K7" s="82"/>
      <c r="L7" s="80" t="str">
        <f>IF(AND(ISNUMBER(L8),ISNUMBER(N8)),IF(L8=N8,Seadista!B6,IF(L8-N8&gt;0,Seadista!B4,Seadista!B5)),"Mängimata")</f>
        <v>Mängimata</v>
      </c>
      <c r="M7" s="81"/>
      <c r="N7" s="82"/>
      <c r="O7" s="80" t="str">
        <f>IF(AND(ISNUMBER(O8),ISNUMBER(Q8)),IF(O8=Q8,Seadista!$B$6,IF(O8-Q8&gt;0,Seadista!$B$4,Seadista!$B$5)),"Mängimata")</f>
        <v>Mängimata</v>
      </c>
      <c r="P7" s="81"/>
      <c r="Q7" s="82"/>
      <c r="R7" s="89">
        <f>SUMIF($C7:$O7,"&gt;=0")</f>
        <v>0</v>
      </c>
      <c r="S7" s="91" t="str">
        <f>IF(AND(ISNUMBER(C8),ISNUMBER(E8),ISNUMBER(I8),ISNUMBER(K8),ISNUMBER(L8),ISNUMBER(N8),ISNUMBER(O8),ISNUMBER(Q8)),C8-E8+I8-K8+L8-N8+O8-Q8,"pooleli")</f>
        <v>pooleli</v>
      </c>
      <c r="T7" s="23">
        <f>RANK($R7,$R$5:$R$14,-1)</f>
        <v>1</v>
      </c>
      <c r="U7" s="24" t="e">
        <f>RANK($S7,$S$5:$S$14,-1)*0.01</f>
        <v>#VALUE!</v>
      </c>
      <c r="V7" s="25" t="e">
        <f>T7+U7</f>
        <v>#VALUE!</v>
      </c>
      <c r="W7" s="78" t="str">
        <f>IF(AND(ISNUMBER($V$5),ISNUMBER($V$7),ISNUMBER($V$9),ISNUMBER($V$11),ISNUMBER($V$13)),RANK($V7,$V$5:$V$14),"pooleli")</f>
        <v>pooleli</v>
      </c>
    </row>
    <row r="8" spans="1:23" s="13" customFormat="1" ht="30" customHeight="1" x14ac:dyDescent="0.25">
      <c r="A8" s="96"/>
      <c r="B8" s="142"/>
      <c r="C8" s="26" t="str">
        <f>IF(ISBLANK(H6),"",H6)</f>
        <v/>
      </c>
      <c r="D8" s="27" t="s">
        <v>7</v>
      </c>
      <c r="E8" s="28" t="str">
        <f>IF(ISBLANK(F6),"",F6)</f>
        <v/>
      </c>
      <c r="F8" s="86"/>
      <c r="G8" s="87"/>
      <c r="H8" s="88"/>
      <c r="I8" s="26"/>
      <c r="J8" s="27" t="s">
        <v>7</v>
      </c>
      <c r="K8" s="28"/>
      <c r="L8" s="26"/>
      <c r="M8" s="27" t="s">
        <v>7</v>
      </c>
      <c r="N8" s="28"/>
      <c r="O8" s="26"/>
      <c r="P8" s="27" t="s">
        <v>7</v>
      </c>
      <c r="Q8" s="28"/>
      <c r="R8" s="90"/>
      <c r="S8" s="93"/>
      <c r="T8" s="32"/>
      <c r="U8" s="33"/>
      <c r="V8" s="34"/>
      <c r="W8" s="94"/>
    </row>
    <row r="9" spans="1:23" s="13" customFormat="1" ht="30" customHeight="1" x14ac:dyDescent="0.25">
      <c r="A9" s="95">
        <f>TRANSPOSE(I4)</f>
        <v>3</v>
      </c>
      <c r="B9" s="141"/>
      <c r="C9" s="80" t="str">
        <f>IF(AND(ISNUMBER(C10),ISNUMBER(E10)),IF(C10=E10,Seadista!B6,IF(C10-E10&gt;0,Seadista!B4,Seadista!B5)),"Mängimata")</f>
        <v>Mängimata</v>
      </c>
      <c r="D9" s="81"/>
      <c r="E9" s="82"/>
      <c r="F9" s="80" t="str">
        <f>IF(AND(ISNUMBER(F10),ISNUMBER(H10)),IF(F10=H10,Seadista!B6,IF(F10-H10&gt;0,Seadista!B4,Seadista!B5)),"Mängimata")</f>
        <v>Mängimata</v>
      </c>
      <c r="G9" s="81"/>
      <c r="H9" s="82"/>
      <c r="I9" s="83"/>
      <c r="J9" s="84"/>
      <c r="K9" s="85"/>
      <c r="L9" s="80" t="str">
        <f>IF(AND(ISNUMBER(L10),ISNUMBER(N10)),IF(L10=N10,Seadista!B6,IF(L10-N10&gt;0,Seadista!B4,Seadista!B5)),"Mängimata")</f>
        <v>Mängimata</v>
      </c>
      <c r="M9" s="81"/>
      <c r="N9" s="82"/>
      <c r="O9" s="80" t="str">
        <f>IF(AND(ISNUMBER(O10),ISNUMBER(Q10)),IF(O10=Q10,Seadista!$B$6,IF(O10-Q10&gt;0,Seadista!$B$4,Seadista!$B$5)),"Mängimata")</f>
        <v>Mängimata</v>
      </c>
      <c r="P9" s="81"/>
      <c r="Q9" s="82"/>
      <c r="R9" s="101">
        <f>SUMIF($C9:$O9,"&gt;=0")</f>
        <v>0</v>
      </c>
      <c r="S9" s="91" t="str">
        <f>IF(AND(ISNUMBER(F10),ISNUMBER(H10),ISNUMBER(C10),ISNUMBER(E10),ISNUMBER(L10),ISNUMBER(N10),ISNUMBER(O10),ISNUMBER(Q10)),F10-H10+C10-E10+L10-N10+O10-Q10,"pooleli")</f>
        <v>pooleli</v>
      </c>
      <c r="T9" s="35">
        <f>RANK($R9,$R$5:$R$14,-1)</f>
        <v>1</v>
      </c>
      <c r="U9" s="35" t="e">
        <f>RANK($S9,$S$5:$S$14,-1)*0.01</f>
        <v>#VALUE!</v>
      </c>
      <c r="V9" s="35" t="e">
        <f>T9+U9</f>
        <v>#VALUE!</v>
      </c>
      <c r="W9" s="78" t="str">
        <f>IF(AND(ISNUMBER($V$5),ISNUMBER($V$7),ISNUMBER($V$9),ISNUMBER($V$11),ISNUMBER($V$13)),RANK($V9,$V$5:$V$14),"pooleli")</f>
        <v>pooleli</v>
      </c>
    </row>
    <row r="10" spans="1:23" s="13" customFormat="1" ht="30" customHeight="1" x14ac:dyDescent="0.25">
      <c r="A10" s="96"/>
      <c r="B10" s="142"/>
      <c r="C10" s="26" t="str">
        <f>IF(ISBLANK(K6),"",K6)</f>
        <v/>
      </c>
      <c r="D10" s="27" t="s">
        <v>7</v>
      </c>
      <c r="E10" s="28" t="str">
        <f>IF(ISBLANK(I6),"",I6)</f>
        <v/>
      </c>
      <c r="F10" s="26" t="str">
        <f>IF(ISBLANK(K8),"",K8)</f>
        <v/>
      </c>
      <c r="G10" s="27" t="s">
        <v>7</v>
      </c>
      <c r="H10" s="28" t="str">
        <f>IF(ISBLANK(I8),"",I8)</f>
        <v/>
      </c>
      <c r="I10" s="86"/>
      <c r="J10" s="87"/>
      <c r="K10" s="88"/>
      <c r="L10" s="26"/>
      <c r="M10" s="27" t="s">
        <v>7</v>
      </c>
      <c r="N10" s="28"/>
      <c r="O10" s="26"/>
      <c r="P10" s="27" t="s">
        <v>7</v>
      </c>
      <c r="Q10" s="28"/>
      <c r="R10" s="101"/>
      <c r="S10" s="93"/>
      <c r="T10" s="35"/>
      <c r="U10" s="35"/>
      <c r="V10" s="35"/>
      <c r="W10" s="94"/>
    </row>
    <row r="11" spans="1:23" s="13" customFormat="1" ht="30" customHeight="1" x14ac:dyDescent="0.25">
      <c r="A11" s="95">
        <f>TRANSPOSE(L4)</f>
        <v>4</v>
      </c>
      <c r="B11" s="141"/>
      <c r="C11" s="80" t="str">
        <f>IF(AND(ISNUMBER(C12),ISNUMBER(E12)),IF(C12=E12,Seadista!$B$6,IF(C12-E12&gt;0,Seadista!$B$4,Seadista!$B$5)),"Mängimata")</f>
        <v>Mängimata</v>
      </c>
      <c r="D11" s="81"/>
      <c r="E11" s="82"/>
      <c r="F11" s="80" t="str">
        <f>IF(AND(ISNUMBER(F12),ISNUMBER(H12)),IF(F12=H12,Seadista!$B$6,IF(F12-H12&gt;0,Seadista!$B$4,Seadista!$B$5)),"Mängimata")</f>
        <v>Mängimata</v>
      </c>
      <c r="G11" s="81"/>
      <c r="H11" s="82"/>
      <c r="I11" s="80" t="str">
        <f>IF(AND(ISNUMBER(I12),ISNUMBER(K12)),IF(I12=K12,Seadista!$B$6,IF(I12-K12&gt;0,Seadista!$B$4,Seadista!$B$5)),"Mängimata")</f>
        <v>Mängimata</v>
      </c>
      <c r="J11" s="81"/>
      <c r="K11" s="82"/>
      <c r="L11" s="83"/>
      <c r="M11" s="84"/>
      <c r="N11" s="85"/>
      <c r="O11" s="80" t="str">
        <f>IF(AND(ISNUMBER(O12),ISNUMBER(Q12)),IF(O12=Q12,Seadista!$B$6,IF(O12-Q12&gt;0,Seadista!$B$4,Seadista!$B$5)),"Mängimata")</f>
        <v>Mängimata</v>
      </c>
      <c r="P11" s="81"/>
      <c r="Q11" s="82"/>
      <c r="R11" s="89">
        <f>SUMIF($C11:$O11,"&gt;=0")</f>
        <v>0</v>
      </c>
      <c r="S11" s="91" t="str">
        <f>IF(AND(ISNUMBER(F12),ISNUMBER(H12),ISNUMBER(I12),ISNUMBER(K12),ISNUMBER(C12),ISNUMBER(E12),ISNUMBER(O12),ISNUMBER(Q12)),F12-H12+I12-K12+C12-E12+O12-Q12,"pooleli")</f>
        <v>pooleli</v>
      </c>
      <c r="T11" s="23">
        <f>RANK($R11,$R$5:$R$14,-1)</f>
        <v>1</v>
      </c>
      <c r="U11" s="24" t="e">
        <f>RANK($S11,$S$5:$S$14,-1)*0.01</f>
        <v>#VALUE!</v>
      </c>
      <c r="V11" s="25" t="e">
        <f>T11+U11</f>
        <v>#VALUE!</v>
      </c>
      <c r="W11" s="78" t="str">
        <f>IF(AND(ISNUMBER($V$5),ISNUMBER($V$7),ISNUMBER($V$9),ISNUMBER($V$11),ISNUMBER($V$13)),RANK($V11,$V$5:$V$14),"pooleli")</f>
        <v>pooleli</v>
      </c>
    </row>
    <row r="12" spans="1:23" s="13" customFormat="1" ht="30" customHeight="1" x14ac:dyDescent="0.25">
      <c r="A12" s="96"/>
      <c r="B12" s="142"/>
      <c r="C12" s="26" t="str">
        <f>IF(ISBLANK(N6),"",N6)</f>
        <v/>
      </c>
      <c r="D12" s="27" t="s">
        <v>7</v>
      </c>
      <c r="E12" s="28" t="str">
        <f>IF(ISBLANK(L6),"",L6)</f>
        <v/>
      </c>
      <c r="F12" s="26" t="str">
        <f>IF(ISBLANK(N8),"",N8)</f>
        <v/>
      </c>
      <c r="G12" s="27" t="s">
        <v>7</v>
      </c>
      <c r="H12" s="28" t="str">
        <f>IF(ISBLANK(L8),"",L8)</f>
        <v/>
      </c>
      <c r="I12" s="26" t="str">
        <f>IF(ISBLANK(N10),"",N10)</f>
        <v/>
      </c>
      <c r="J12" s="27" t="s">
        <v>7</v>
      </c>
      <c r="K12" s="28" t="str">
        <f>IF(ISBLANK(L10),"",L10)</f>
        <v/>
      </c>
      <c r="L12" s="86"/>
      <c r="M12" s="87"/>
      <c r="N12" s="88"/>
      <c r="O12" s="26"/>
      <c r="P12" s="27" t="s">
        <v>7</v>
      </c>
      <c r="Q12" s="28"/>
      <c r="R12" s="90"/>
      <c r="S12" s="93"/>
      <c r="T12" s="32"/>
      <c r="U12" s="33"/>
      <c r="V12" s="34"/>
      <c r="W12" s="94"/>
    </row>
    <row r="13" spans="1:23" s="15" customFormat="1" ht="30" customHeight="1" x14ac:dyDescent="0.2">
      <c r="A13" s="95">
        <f>TRANSPOSE(O4)</f>
        <v>5</v>
      </c>
      <c r="B13" s="141"/>
      <c r="C13" s="80" t="str">
        <f>IF(AND(ISNUMBER(C14),ISNUMBER(E14)),IF(C14=E14,Seadista!$B$6,IF(C14-E14&gt;0,Seadista!$B$4,Seadista!$B$5)),"Mängimata")</f>
        <v>Mängimata</v>
      </c>
      <c r="D13" s="81"/>
      <c r="E13" s="82"/>
      <c r="F13" s="80" t="str">
        <f>IF(AND(ISNUMBER(F14),ISNUMBER(H14)),IF(F14=H14,Seadista!$B$6,IF(F14-H14&gt;0,Seadista!$B$4,Seadista!$B$5)),"Mängimata")</f>
        <v>Mängimata</v>
      </c>
      <c r="G13" s="81"/>
      <c r="H13" s="82"/>
      <c r="I13" s="80" t="str">
        <f>IF(AND(ISNUMBER(I14),ISNUMBER(K14)),IF(I14=K14,Seadista!$B$6,IF(I14-K14&gt;0,Seadista!$B$4,Seadista!$B$5)),"Mängimata")</f>
        <v>Mängimata</v>
      </c>
      <c r="J13" s="81"/>
      <c r="K13" s="82"/>
      <c r="L13" s="80" t="str">
        <f>IF(AND(ISNUMBER(L14),ISNUMBER(N14)),IF(L14=N14,Seadista!$B$6,IF(L14-N14&gt;0,Seadista!$B$4,Seadista!$B$5)),"Mängimata")</f>
        <v>Mängimata</v>
      </c>
      <c r="M13" s="81"/>
      <c r="N13" s="82"/>
      <c r="O13" s="83"/>
      <c r="P13" s="84"/>
      <c r="Q13" s="85"/>
      <c r="R13" s="89">
        <f>SUMIF($C13:$P13,"&gt;=0")</f>
        <v>0</v>
      </c>
      <c r="S13" s="91" t="str">
        <f>IF(AND(ISNUMBER(C14),ISNUMBER(E14),ISNUMBER(F14),ISNUMBER(H14),ISNUMBER(I14),ISNUMBER(K14),ISNUMBER(L14),ISNUMBER(N14)),C14-E14+F14-H14+I14-K14+L14-N14,"pooleli")</f>
        <v>pooleli</v>
      </c>
      <c r="T13" s="36">
        <f>RANK($R13,$R$5:$R$14,-1)</f>
        <v>1</v>
      </c>
      <c r="U13" s="35" t="e">
        <f>RANK($S13,$S$5:$S$14,-1)*0.01</f>
        <v>#VALUE!</v>
      </c>
      <c r="V13" s="37" t="e">
        <f>T13+U13</f>
        <v>#VALUE!</v>
      </c>
      <c r="W13" s="78" t="str">
        <f>IF(AND(ISNUMBER($V$5),ISNUMBER($V$7),ISNUMBER($V$9),ISNUMBER($V$11),ISNUMBER($V$13)),RANK($V13,$V$5:$V$14),"pooleli")</f>
        <v>pooleli</v>
      </c>
    </row>
    <row r="14" spans="1:23" s="15" customFormat="1" ht="30" customHeight="1" x14ac:dyDescent="0.2">
      <c r="A14" s="96"/>
      <c r="B14" s="142"/>
      <c r="C14" s="26" t="str">
        <f>IF(ISBLANK(Q$6),"",Q$6)</f>
        <v/>
      </c>
      <c r="D14" s="27" t="s">
        <v>7</v>
      </c>
      <c r="E14" s="28" t="str">
        <f>IF(ISBLANK(O$6),"",O$6)</f>
        <v/>
      </c>
      <c r="F14" s="26" t="str">
        <f>IF(ISBLANK(Q8),"",Q8)</f>
        <v/>
      </c>
      <c r="G14" s="27" t="s">
        <v>7</v>
      </c>
      <c r="H14" s="28" t="str">
        <f>IF(ISBLANK(O8),"",O8)</f>
        <v/>
      </c>
      <c r="I14" s="26" t="str">
        <f>IF(ISBLANK(Q10),"",Q10)</f>
        <v/>
      </c>
      <c r="J14" s="27" t="s">
        <v>7</v>
      </c>
      <c r="K14" s="28" t="str">
        <f>IF(ISBLANK(O10),"",O10)</f>
        <v/>
      </c>
      <c r="L14" s="26" t="str">
        <f>IF(ISBLANK(Q12),"",Q12)</f>
        <v/>
      </c>
      <c r="M14" s="27" t="s">
        <v>7</v>
      </c>
      <c r="N14" s="28" t="str">
        <f>IF(ISBLANK(O12),"",O12)</f>
        <v/>
      </c>
      <c r="O14" s="86"/>
      <c r="P14" s="87"/>
      <c r="Q14" s="88"/>
      <c r="R14" s="90"/>
      <c r="S14" s="92"/>
      <c r="T14" s="33"/>
      <c r="U14" s="33"/>
      <c r="V14" s="33"/>
      <c r="W14" s="79"/>
    </row>
  </sheetData>
  <mergeCells count="56">
    <mergeCell ref="A13:A14"/>
    <mergeCell ref="B13:B14"/>
    <mergeCell ref="C13:E13"/>
    <mergeCell ref="F13:H13"/>
    <mergeCell ref="L9:N9"/>
    <mergeCell ref="L11:N12"/>
    <mergeCell ref="I11:K11"/>
    <mergeCell ref="I9:K10"/>
    <mergeCell ref="C9:E9"/>
    <mergeCell ref="F9:H9"/>
    <mergeCell ref="A11:A12"/>
    <mergeCell ref="B11:B12"/>
    <mergeCell ref="C11:E11"/>
    <mergeCell ref="F11:H11"/>
    <mergeCell ref="A9:A10"/>
    <mergeCell ref="B9:B10"/>
    <mergeCell ref="S11:S12"/>
    <mergeCell ref="W11:W12"/>
    <mergeCell ref="I13:K13"/>
    <mergeCell ref="L13:N13"/>
    <mergeCell ref="O13:Q14"/>
    <mergeCell ref="R13:R14"/>
    <mergeCell ref="S13:S14"/>
    <mergeCell ref="W13:W14"/>
    <mergeCell ref="O11:Q11"/>
    <mergeCell ref="R11:R12"/>
    <mergeCell ref="S9:S10"/>
    <mergeCell ref="W9:W10"/>
    <mergeCell ref="O7:Q7"/>
    <mergeCell ref="R7:R8"/>
    <mergeCell ref="S7:S8"/>
    <mergeCell ref="W7:W8"/>
    <mergeCell ref="O9:Q9"/>
    <mergeCell ref="R9:R10"/>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A3:W3"/>
    <mergeCell ref="C4:E4"/>
    <mergeCell ref="F4:H4"/>
    <mergeCell ref="I4:K4"/>
    <mergeCell ref="L4:N4"/>
    <mergeCell ref="O4:Q4"/>
  </mergeCells>
  <phoneticPr fontId="10" type="noConversion"/>
  <printOptions horizontalCentered="1"/>
  <pageMargins left="0.51181102362204722" right="0.27559055118110237" top="0.74803149606299213" bottom="0.51181102362204722" header="0.31496062992125984" footer="0.31496062992125984"/>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Normal="100" workbookViewId="0">
      <selection activeCell="B2" sqref="B2"/>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8" width="4.7109375" style="21" customWidth="1"/>
    <col min="19" max="19" width="2.28515625" style="21" customWidth="1"/>
    <col min="20" max="21" width="4.7109375" style="21" customWidth="1"/>
    <col min="22" max="22" width="2" style="21" customWidth="1"/>
    <col min="23" max="23" width="4.7109375" style="21" customWidth="1"/>
    <col min="24" max="25" width="10.7109375" style="15" customWidth="1"/>
    <col min="26" max="28" width="14.42578125" style="17" hidden="1" customWidth="1"/>
    <col min="29" max="29" width="12" style="17" customWidth="1"/>
  </cols>
  <sheetData>
    <row r="1" spans="1:29" s="14" customFormat="1" ht="52.5" customHeight="1" x14ac:dyDescent="0.25">
      <c r="B1" s="52" t="str">
        <f>TRANSPOSE(Seadista!A9)</f>
        <v>Tallinn Handball Cup 2016</v>
      </c>
      <c r="N1" s="13"/>
      <c r="O1" s="13"/>
      <c r="P1" s="13"/>
      <c r="Q1" s="13"/>
    </row>
    <row r="2" spans="1:29" s="15" customFormat="1" ht="37.5" customHeight="1" x14ac:dyDescent="0.2">
      <c r="B2" s="54" t="str">
        <f>TRANSPOSE(Seadista!A12)</f>
        <v>Tallinn, June 11 - 13 2016</v>
      </c>
      <c r="C2" s="16"/>
      <c r="D2" s="16"/>
      <c r="E2" s="16"/>
      <c r="F2" s="16"/>
      <c r="G2" s="16"/>
      <c r="H2" s="16"/>
      <c r="I2" s="16"/>
      <c r="J2" s="16"/>
      <c r="K2" s="16"/>
      <c r="N2" s="17"/>
      <c r="O2" s="17"/>
      <c r="P2" s="17"/>
      <c r="Q2" s="17"/>
    </row>
    <row r="3" spans="1:29" s="18" customFormat="1" ht="30" customHeight="1" x14ac:dyDescent="0.25">
      <c r="A3" s="102" t="s">
        <v>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4"/>
    </row>
    <row r="4" spans="1:29"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105">
        <v>6</v>
      </c>
      <c r="S4" s="106"/>
      <c r="T4" s="107"/>
      <c r="U4" s="105">
        <v>7</v>
      </c>
      <c r="V4" s="106"/>
      <c r="W4" s="107"/>
      <c r="X4" s="22" t="s">
        <v>2</v>
      </c>
      <c r="Y4" s="22" t="s">
        <v>3</v>
      </c>
      <c r="Z4" s="47" t="s">
        <v>4</v>
      </c>
      <c r="AA4" s="47" t="s">
        <v>5</v>
      </c>
      <c r="AB4" s="47"/>
      <c r="AC4" s="22" t="s">
        <v>6</v>
      </c>
    </row>
    <row r="5" spans="1:29" s="13" customFormat="1" ht="30" customHeight="1" x14ac:dyDescent="0.25">
      <c r="A5" s="95">
        <f>TRANSPOSE(C4)</f>
        <v>1</v>
      </c>
      <c r="B5" s="141"/>
      <c r="C5" s="83"/>
      <c r="D5" s="84"/>
      <c r="E5" s="85"/>
      <c r="F5" s="80" t="str">
        <f>IF(AND(ISNUMBER(F6),ISNUMBER(H6)),IF(F6=H6,Seadista!B6,IF(F6-H6&gt;0,Seadista!B4,Seadista!B5)),"Mängimata")</f>
        <v>Mängimata</v>
      </c>
      <c r="G5" s="81"/>
      <c r="H5" s="82"/>
      <c r="I5" s="80" t="str">
        <f>IF(AND(ISNUMBER(I6),ISNUMBER(K6)),IF(I6=K6,Seadista!B6,IF(I6-K6&gt;0,Seadista!B4,Seadista!B5)),"Mängimata")</f>
        <v>Mängimata</v>
      </c>
      <c r="J5" s="81"/>
      <c r="K5" s="82"/>
      <c r="L5" s="80" t="str">
        <f>IF(AND(ISNUMBER(L6),ISNUMBER(N6)),IF(L6=N6,Seadista!$B$6,IF(L6-N6&gt;0,Seadista!$B$4,Seadista!$B$5)),"Mängimata")</f>
        <v>Mängimata</v>
      </c>
      <c r="M5" s="81"/>
      <c r="N5" s="82"/>
      <c r="O5" s="80" t="str">
        <f>IF(AND(ISNUMBER(O6),ISNUMBER(Q6)),IF(O6=Q6,Seadista!$B$6,IF(O6-Q6&gt;0,Seadista!$B$4,Seadista!$B$5)),"Mängimata")</f>
        <v>Mängimata</v>
      </c>
      <c r="P5" s="81"/>
      <c r="Q5" s="82"/>
      <c r="R5" s="80" t="str">
        <f>IF(AND(ISNUMBER(R6),ISNUMBER(T6)),IF(R6=T6,Seadista!$B$6,IF(R6-T6&gt;0,Seadista!$B$4,Seadista!$B$5)),"Mängimata")</f>
        <v>Mängimata</v>
      </c>
      <c r="S5" s="81"/>
      <c r="T5" s="82"/>
      <c r="U5" s="80" t="str">
        <f>IF(AND(ISNUMBER(U6),ISNUMBER(W6)),IF(U6=W6,Seadista!$B$6,IF(U6-W6&gt;0,Seadista!$B$4,Seadista!$B$5)),"Mängimata")</f>
        <v>Mängimata</v>
      </c>
      <c r="V5" s="81"/>
      <c r="W5" s="82"/>
      <c r="X5" s="89">
        <f>SUMIF($C5:$U5,"&gt;=0")</f>
        <v>0</v>
      </c>
      <c r="Y5" s="91" t="str">
        <f>IF(AND(ISNUMBER(O6),ISNUMBER(Q6),ISNUMBER(F6),ISNUMBER(H6),ISNUMBER(I6),ISNUMBER(K6),ISNUMBER(L6),ISNUMBER(N6),ISNUMBER(U6),ISNUMBER(W6),ISNUMBER(R6),ISNUMBER(T6)),F6-H6+I6-K6+L6-N6+O6-Q6+U6-W6+R6-T6,"pooleli")</f>
        <v>pooleli</v>
      </c>
      <c r="Z5" s="35">
        <f>RANK($X5,$X$5:$X$18,-1)</f>
        <v>1</v>
      </c>
      <c r="AA5" s="35" t="e">
        <f>RANK($Y5,$Y$5:$Y$18,-1)*0.01</f>
        <v>#VALUE!</v>
      </c>
      <c r="AB5" s="35" t="e">
        <f>Z5+AA5</f>
        <v>#VALUE!</v>
      </c>
      <c r="AC5" s="78" t="str">
        <f>IF(AND(ISNUMBER($AB$5),ISNUMBER($AB$7),ISNUMBER($AB$9),ISNUMBER($AB$11),ISNUMBER($AB$13),ISNUMBER($AB$15),ISNUMBER($AB$17)),RANK($AB5,$AB$5:$AB$18),"pooleli")</f>
        <v>pooleli</v>
      </c>
    </row>
    <row r="6" spans="1:29" s="13" customFormat="1" ht="30" customHeight="1" x14ac:dyDescent="0.25">
      <c r="A6" s="96"/>
      <c r="B6" s="142"/>
      <c r="C6" s="86"/>
      <c r="D6" s="87"/>
      <c r="E6" s="88"/>
      <c r="F6" s="26"/>
      <c r="G6" s="27" t="s">
        <v>7</v>
      </c>
      <c r="H6" s="28"/>
      <c r="I6" s="26"/>
      <c r="J6" s="27" t="s">
        <v>7</v>
      </c>
      <c r="K6" s="28"/>
      <c r="L6" s="26"/>
      <c r="M6" s="27" t="s">
        <v>7</v>
      </c>
      <c r="N6" s="28"/>
      <c r="O6" s="26"/>
      <c r="P6" s="27" t="s">
        <v>7</v>
      </c>
      <c r="Q6" s="28"/>
      <c r="R6" s="26"/>
      <c r="S6" s="27" t="s">
        <v>7</v>
      </c>
      <c r="T6" s="28"/>
      <c r="U6" s="26"/>
      <c r="V6" s="27" t="s">
        <v>7</v>
      </c>
      <c r="W6" s="28"/>
      <c r="X6" s="101"/>
      <c r="Y6" s="93"/>
      <c r="Z6" s="44"/>
      <c r="AA6" s="44"/>
      <c r="AB6" s="44"/>
      <c r="AC6" s="94"/>
    </row>
    <row r="7" spans="1:29" s="13" customFormat="1" ht="30" customHeight="1" x14ac:dyDescent="0.25">
      <c r="A7" s="95">
        <f>TRANSPOSE(F4)</f>
        <v>2</v>
      </c>
      <c r="B7" s="141"/>
      <c r="C7" s="80" t="str">
        <f>IF(AND(ISNUMBER(C8),ISNUMBER(E8)),IF(C8=E8,Seadista!B6,IF(C8-E8&gt;0,Seadista!B4,Seadista!B5)),"Mängimata")</f>
        <v>Mängimata</v>
      </c>
      <c r="D7" s="81"/>
      <c r="E7" s="82"/>
      <c r="F7" s="83"/>
      <c r="G7" s="84"/>
      <c r="H7" s="85"/>
      <c r="I7" s="80" t="str">
        <f>IF(AND(ISNUMBER(I8),ISNUMBER(K8)),IF(I8=K8,Seadista!B6,IF(I8-K8&gt;0,Seadista!B4,Seadista!B5)),"Mängimata")</f>
        <v>Mängimata</v>
      </c>
      <c r="J7" s="81"/>
      <c r="K7" s="82"/>
      <c r="L7" s="80" t="str">
        <f>IF(AND(ISNUMBER(L8),ISNUMBER(N8)),IF(L8=N8,Seadista!B6,IF(L8-N8&gt;0,Seadista!B4,Seadista!B5)),"Mängimata")</f>
        <v>Mängimata</v>
      </c>
      <c r="M7" s="81"/>
      <c r="N7" s="82"/>
      <c r="O7" s="80" t="str">
        <f>IF(AND(ISNUMBER(O8),ISNUMBER(Q8)),IF(O8=Q8,Seadista!$B$6,IF(O8-Q8&gt;0,Seadista!$B$4,Seadista!$B$5)),"Mängimata")</f>
        <v>Mängimata</v>
      </c>
      <c r="P7" s="81"/>
      <c r="Q7" s="82"/>
      <c r="R7" s="80" t="str">
        <f>IF(AND(ISNUMBER(R8),ISNUMBER(T8)),IF(R8=T8,Seadista!$B$6,IF(R8-T8&gt;0,Seadista!$B$4,Seadista!$B$5)),"Mängimata")</f>
        <v>Mängimata</v>
      </c>
      <c r="S7" s="81"/>
      <c r="T7" s="82"/>
      <c r="U7" s="80" t="str">
        <f>IF(AND(ISNUMBER(U8),ISNUMBER(W8)),IF(U8=W8,Seadista!$B$6,IF(U8-W8&gt;0,Seadista!$B$4,Seadista!$B$5)),"Mängimata")</f>
        <v>Mängimata</v>
      </c>
      <c r="V7" s="81"/>
      <c r="W7" s="82"/>
      <c r="X7" s="89">
        <f>SUMIF($C7:$U7,"&gt;=0")</f>
        <v>0</v>
      </c>
      <c r="Y7" s="91" t="str">
        <f>IF(AND(ISNUMBER(C8),ISNUMBER(E8),ISNUMBER(I8),ISNUMBER(K8),ISNUMBER(L8),ISNUMBER(N8),ISNUMBER(O8),ISNUMBER(Q8),ISNUMBER(U8),ISNUMBER(W8),ISNUMBER(R8),ISNUMBER(T8)),C8-E8+I8-K8+L8-N8+O8-Q8+U8-W8+R8-T8,"pooleli")</f>
        <v>pooleli</v>
      </c>
      <c r="Z7" s="35">
        <f>RANK($X7,$X$5:$X$18,-1)</f>
        <v>1</v>
      </c>
      <c r="AA7" s="35" t="e">
        <f>RANK($Y7,$Y$5:$Y$18,-1)*0.01</f>
        <v>#VALUE!</v>
      </c>
      <c r="AB7" s="35" t="e">
        <f>Z7+AA7</f>
        <v>#VALUE!</v>
      </c>
      <c r="AC7" s="78" t="str">
        <f>IF(AND(ISNUMBER($AB$5),ISNUMBER($AB$7),ISNUMBER($AB$9),ISNUMBER($AB$11),ISNUMBER($AB$13),ISNUMBER($AB$17)),RANK($AB7,$AB$5:$AB$18),"pooleli")</f>
        <v>pooleli</v>
      </c>
    </row>
    <row r="8" spans="1:29" s="13" customFormat="1" ht="30" customHeight="1" x14ac:dyDescent="0.25">
      <c r="A8" s="96"/>
      <c r="B8" s="142"/>
      <c r="C8" s="26" t="str">
        <f>IF(ISBLANK(H6),"",H6)</f>
        <v/>
      </c>
      <c r="D8" s="27" t="s">
        <v>7</v>
      </c>
      <c r="E8" s="28" t="str">
        <f>IF(ISBLANK(F6),"",F6)</f>
        <v/>
      </c>
      <c r="F8" s="86"/>
      <c r="G8" s="87"/>
      <c r="H8" s="88"/>
      <c r="I8" s="26"/>
      <c r="J8" s="27" t="s">
        <v>7</v>
      </c>
      <c r="K8" s="28"/>
      <c r="L8" s="26"/>
      <c r="M8" s="27" t="s">
        <v>7</v>
      </c>
      <c r="N8" s="28"/>
      <c r="O8" s="26"/>
      <c r="P8" s="27" t="s">
        <v>7</v>
      </c>
      <c r="Q8" s="28"/>
      <c r="R8" s="26"/>
      <c r="S8" s="27" t="s">
        <v>7</v>
      </c>
      <c r="T8" s="49"/>
      <c r="U8" s="26"/>
      <c r="V8" s="27" t="s">
        <v>7</v>
      </c>
      <c r="W8" s="28"/>
      <c r="X8" s="90"/>
      <c r="Y8" s="93"/>
      <c r="Z8" s="35"/>
      <c r="AA8" s="35"/>
      <c r="AB8" s="35"/>
      <c r="AC8" s="94"/>
    </row>
    <row r="9" spans="1:29" s="13" customFormat="1" ht="30" customHeight="1" x14ac:dyDescent="0.25">
      <c r="A9" s="95">
        <f>TRANSPOSE(I4)</f>
        <v>3</v>
      </c>
      <c r="B9" s="141"/>
      <c r="C9" s="80" t="str">
        <f>IF(AND(ISNUMBER(C10),ISNUMBER(E10)),IF(C10=E10,Seadista!B6,IF(C10-E10&gt;0,Seadista!B4,Seadista!B5)),"Mängimata")</f>
        <v>Mängimata</v>
      </c>
      <c r="D9" s="81"/>
      <c r="E9" s="82"/>
      <c r="F9" s="80" t="str">
        <f>IF(AND(ISNUMBER(F10),ISNUMBER(H10)),IF(F10=H10,Seadista!B6,IF(F10-H10&gt;0,Seadista!B4,Seadista!B5)),"Mängimata")</f>
        <v>Mängimata</v>
      </c>
      <c r="G9" s="81"/>
      <c r="H9" s="82"/>
      <c r="I9" s="83"/>
      <c r="J9" s="84"/>
      <c r="K9" s="85"/>
      <c r="L9" s="80" t="str">
        <f>IF(AND(ISNUMBER(L10),ISNUMBER(N10)),IF(L10=N10,Seadista!B6,IF(L10-N10&gt;0,Seadista!B4,Seadista!B5)),"Mängimata")</f>
        <v>Mängimata</v>
      </c>
      <c r="M9" s="81"/>
      <c r="N9" s="82"/>
      <c r="O9" s="80" t="str">
        <f>IF(AND(ISNUMBER(O10),ISNUMBER(Q10)),IF(O10=Q10,Seadista!$B$6,IF(O10-Q10&gt;0,Seadista!$B$4,Seadista!$B$5)),"Mängimata")</f>
        <v>Mängimata</v>
      </c>
      <c r="P9" s="81"/>
      <c r="Q9" s="82"/>
      <c r="R9" s="80" t="str">
        <f>IF(AND(ISNUMBER(R10),ISNUMBER(T10)),IF(R10=T10,Seadista!$B$6,IF(R10-T10&gt;0,Seadista!$B$4,Seadista!$B$5)),"Mängimata")</f>
        <v>Mängimata</v>
      </c>
      <c r="S9" s="81"/>
      <c r="T9" s="82"/>
      <c r="U9" s="80" t="str">
        <f>IF(AND(ISNUMBER(U10),ISNUMBER(W10)),IF(U10=W10,Seadista!$B$6,IF(U10-W10&gt;0,Seadista!$B$4,Seadista!$B$5)),"Mängimata")</f>
        <v>Mängimata</v>
      </c>
      <c r="V9" s="81"/>
      <c r="W9" s="82"/>
      <c r="X9" s="101">
        <f>SUMIF($C9:$U9,"&gt;=0")</f>
        <v>0</v>
      </c>
      <c r="Y9" s="91" t="str">
        <f>IF(AND(ISNUMBER(F10),ISNUMBER(H10),ISNUMBER(C10),ISNUMBER(E10),ISNUMBER(L10),ISNUMBER(N10),ISNUMBER(O10),ISNUMBER(Q10),ISNUMBER(U10),ISNUMBER(W10),ISNUMBER(R10),ISNUMBER(T10)),F10-H10+C10-E10+L10-N10+O10-Q10+U10-W10+R10-T10,"pooleli")</f>
        <v>pooleli</v>
      </c>
      <c r="Z9" s="35">
        <f>RANK($X9,$X$5:$X$18,-1)</f>
        <v>1</v>
      </c>
      <c r="AA9" s="35" t="e">
        <f>RANK($Y9,$Y$5:$Y$18,-1)*0.01</f>
        <v>#VALUE!</v>
      </c>
      <c r="AB9" s="35" t="e">
        <f>Z9+AA9</f>
        <v>#VALUE!</v>
      </c>
      <c r="AC9" s="78" t="str">
        <f>IF(AND(ISNUMBER($AB$5),ISNUMBER($AB$7),ISNUMBER($AB$9),ISNUMBER($AB$11),ISNUMBER($AB$13),ISNUMBER($AB$17)),RANK($AB9,$AB$5:$AB$18),"pooleli")</f>
        <v>pooleli</v>
      </c>
    </row>
    <row r="10" spans="1:29" s="13" customFormat="1" ht="30" customHeight="1" x14ac:dyDescent="0.25">
      <c r="A10" s="96"/>
      <c r="B10" s="142"/>
      <c r="C10" s="26" t="str">
        <f>IF(ISBLANK(K6),"",K6)</f>
        <v/>
      </c>
      <c r="D10" s="27" t="s">
        <v>7</v>
      </c>
      <c r="E10" s="28" t="str">
        <f>IF(ISBLANK(I6),"",I6)</f>
        <v/>
      </c>
      <c r="F10" s="26" t="str">
        <f>IF(ISBLANK(K8),"",K8)</f>
        <v/>
      </c>
      <c r="G10" s="27" t="s">
        <v>7</v>
      </c>
      <c r="H10" s="28" t="str">
        <f>IF(ISBLANK(I8),"",I8)</f>
        <v/>
      </c>
      <c r="I10" s="86"/>
      <c r="J10" s="87"/>
      <c r="K10" s="88"/>
      <c r="L10" s="26"/>
      <c r="M10" s="27" t="s">
        <v>7</v>
      </c>
      <c r="N10" s="28"/>
      <c r="O10" s="26"/>
      <c r="P10" s="27" t="s">
        <v>7</v>
      </c>
      <c r="Q10" s="28"/>
      <c r="R10" s="26"/>
      <c r="S10" s="27" t="s">
        <v>7</v>
      </c>
      <c r="T10" s="49"/>
      <c r="U10" s="26"/>
      <c r="V10" s="27" t="s">
        <v>7</v>
      </c>
      <c r="W10" s="28"/>
      <c r="X10" s="101"/>
      <c r="Y10" s="93"/>
      <c r="Z10" s="35"/>
      <c r="AA10" s="35"/>
      <c r="AB10" s="35"/>
      <c r="AC10" s="94"/>
    </row>
    <row r="11" spans="1:29" s="13" customFormat="1" ht="30" customHeight="1" x14ac:dyDescent="0.25">
      <c r="A11" s="95">
        <f>TRANSPOSE(L4)</f>
        <v>4</v>
      </c>
      <c r="B11" s="141"/>
      <c r="C11" s="80" t="str">
        <f>IF(AND(ISNUMBER(C12),ISNUMBER(E12)),IF(C12=E12,Seadista!$B$6,IF(C12-E12&gt;0,Seadista!$B$4,Seadista!$B$5)),"Mängimata")</f>
        <v>Mängimata</v>
      </c>
      <c r="D11" s="81"/>
      <c r="E11" s="82"/>
      <c r="F11" s="80" t="str">
        <f>IF(AND(ISNUMBER(F12),ISNUMBER(H12)),IF(F12=H12,Seadista!$B$6,IF(F12-H12&gt;0,Seadista!$B$4,Seadista!$B$5)),"Mängimata")</f>
        <v>Mängimata</v>
      </c>
      <c r="G11" s="81"/>
      <c r="H11" s="82"/>
      <c r="I11" s="80" t="str">
        <f>IF(AND(ISNUMBER(I12),ISNUMBER(K12)),IF(I12=K12,Seadista!$B$6,IF(I12-K12&gt;0,Seadista!$B$4,Seadista!$B$5)),"Mängimata")</f>
        <v>Mängimata</v>
      </c>
      <c r="J11" s="81"/>
      <c r="K11" s="82"/>
      <c r="L11" s="83"/>
      <c r="M11" s="84"/>
      <c r="N11" s="85"/>
      <c r="O11" s="80" t="str">
        <f>IF(AND(ISNUMBER(O12),ISNUMBER(Q12)),IF(O12=Q12,Seadista!$B$6,IF(O12-Q12&gt;0,Seadista!$B$4,Seadista!$B$5)),"Mängimata")</f>
        <v>Mängimata</v>
      </c>
      <c r="P11" s="81"/>
      <c r="Q11" s="82"/>
      <c r="R11" s="80" t="str">
        <f>IF(AND(ISNUMBER(R12),ISNUMBER(T12)),IF(R12=T12,Seadista!$B$6,IF(R12-T12&gt;0,Seadista!$B$4,Seadista!$B$5)),"Mängimata")</f>
        <v>Mängimata</v>
      </c>
      <c r="S11" s="81"/>
      <c r="T11" s="82"/>
      <c r="U11" s="80" t="str">
        <f>IF(AND(ISNUMBER(U12),ISNUMBER(W12)),IF(U12=W12,Seadista!$B$6,IF(U12-W12&gt;0,Seadista!$B$4,Seadista!$B$5)),"Mängimata")</f>
        <v>Mängimata</v>
      </c>
      <c r="V11" s="81"/>
      <c r="W11" s="82"/>
      <c r="X11" s="89">
        <f>SUMIF($C11:$U11,"&gt;=0")</f>
        <v>0</v>
      </c>
      <c r="Y11" s="91" t="str">
        <f>IF(AND(ISNUMBER(F12),ISNUMBER(H12),ISNUMBER(I12),ISNUMBER(K12),ISNUMBER(C12),ISNUMBER(E12),ISNUMBER(O12),ISNUMBER(Q12),ISNUMBER(U12),ISNUMBER(W12),ISNUMBER(R12),ISNUMBER(T12)),F12-H12+I12-K12+C12-E12+O12-Q12+U12-W12+R12-T12,"pooleli")</f>
        <v>pooleli</v>
      </c>
      <c r="Z11" s="35">
        <f>RANK($X11,$X$5:$X$18,-1)</f>
        <v>1</v>
      </c>
      <c r="AA11" s="35" t="e">
        <f>RANK($Y11,$Y$5:$Y$18,-1)*0.01</f>
        <v>#VALUE!</v>
      </c>
      <c r="AB11" s="35" t="e">
        <f>Z11+AA11</f>
        <v>#VALUE!</v>
      </c>
      <c r="AC11" s="78" t="str">
        <f>IF(AND(ISNUMBER($AB$5),ISNUMBER($AB$7),ISNUMBER($AB$9),ISNUMBER($AB$11),ISNUMBER($AB$13),ISNUMBER($AB$17)),RANK($AB11,$AB$5:$AB$18),"pooleli")</f>
        <v>pooleli</v>
      </c>
    </row>
    <row r="12" spans="1:29" s="13" customFormat="1" ht="30" customHeight="1" x14ac:dyDescent="0.25">
      <c r="A12" s="96"/>
      <c r="B12" s="142"/>
      <c r="C12" s="26" t="str">
        <f>IF(ISBLANK(N6),"",N6)</f>
        <v/>
      </c>
      <c r="D12" s="27" t="s">
        <v>7</v>
      </c>
      <c r="E12" s="28" t="str">
        <f>IF(ISBLANK(L6),"",L6)</f>
        <v/>
      </c>
      <c r="F12" s="26" t="str">
        <f>IF(ISBLANK(N8),"",N8)</f>
        <v/>
      </c>
      <c r="G12" s="27" t="s">
        <v>7</v>
      </c>
      <c r="H12" s="28" t="str">
        <f>IF(ISBLANK(L8),"",L8)</f>
        <v/>
      </c>
      <c r="I12" s="26" t="str">
        <f>IF(ISBLANK(N10),"",N10)</f>
        <v/>
      </c>
      <c r="J12" s="27" t="s">
        <v>7</v>
      </c>
      <c r="K12" s="28" t="str">
        <f>IF(ISBLANK(L10),"",L10)</f>
        <v/>
      </c>
      <c r="L12" s="86"/>
      <c r="M12" s="87"/>
      <c r="N12" s="88"/>
      <c r="O12" s="26"/>
      <c r="P12" s="27" t="s">
        <v>7</v>
      </c>
      <c r="Q12" s="28"/>
      <c r="R12" s="51"/>
      <c r="S12" s="27" t="s">
        <v>7</v>
      </c>
      <c r="T12" s="49"/>
      <c r="U12" s="26"/>
      <c r="V12" s="27" t="s">
        <v>7</v>
      </c>
      <c r="W12" s="28"/>
      <c r="X12" s="90"/>
      <c r="Y12" s="93"/>
      <c r="Z12" s="35"/>
      <c r="AA12" s="35"/>
      <c r="AB12" s="35"/>
      <c r="AC12" s="94"/>
    </row>
    <row r="13" spans="1:29" s="13" customFormat="1" ht="30" customHeight="1" x14ac:dyDescent="0.25">
      <c r="A13" s="95">
        <f>TRANSPOSE(O4)</f>
        <v>5</v>
      </c>
      <c r="B13" s="141"/>
      <c r="C13" s="80" t="str">
        <f>IF(AND(ISNUMBER(C14),ISNUMBER(E14)),IF(C14=E14,Seadista!$B$6,IF(C14-E14&gt;0,Seadista!$B$4,Seadista!$B$5)),"Mängimata")</f>
        <v>Mängimata</v>
      </c>
      <c r="D13" s="81"/>
      <c r="E13" s="82"/>
      <c r="F13" s="80" t="str">
        <f>IF(AND(ISNUMBER(F14),ISNUMBER(H14)),IF(F14=H14,Seadista!$B$6,IF(F14-H14&gt;0,Seadista!$B$4,Seadista!$B$5)),"Mängimata")</f>
        <v>Mängimata</v>
      </c>
      <c r="G13" s="81"/>
      <c r="H13" s="82"/>
      <c r="I13" s="80" t="str">
        <f>IF(AND(ISNUMBER(I14),ISNUMBER(K14)),IF(I14=K14,Seadista!$B$6,IF(I14-K14&gt;0,Seadista!$B$4,Seadista!$B$5)),"Mängimata")</f>
        <v>Mängimata</v>
      </c>
      <c r="J13" s="81"/>
      <c r="K13" s="82"/>
      <c r="L13" s="80" t="str">
        <f>IF(AND(ISNUMBER(L14),ISNUMBER(N14)),IF(L14=N14,Seadista!$B$6,IF(L14-N14&gt;0,Seadista!$B$4,Seadista!$B$5)),"Mängimata")</f>
        <v>Mängimata</v>
      </c>
      <c r="M13" s="81"/>
      <c r="N13" s="82"/>
      <c r="O13" s="83"/>
      <c r="P13" s="84"/>
      <c r="Q13" s="85"/>
      <c r="R13" s="80" t="str">
        <f>IF(AND(ISNUMBER(R14),ISNUMBER(T14)),IF(R14=T14,Seadista!$B$6,IF(R14-T14&gt;0,Seadista!$B$4,Seadista!$B$5)),"Mängimata")</f>
        <v>Mängimata</v>
      </c>
      <c r="S13" s="81"/>
      <c r="T13" s="82"/>
      <c r="U13" s="80" t="str">
        <f>IF(AND(ISNUMBER(U14),ISNUMBER(W14)),IF(U14=W14,Seadista!$B$6,IF(U14-W14&gt;0,Seadista!$B$4,Seadista!$B$5)),"Mängimata")</f>
        <v>Mängimata</v>
      </c>
      <c r="V13" s="81"/>
      <c r="W13" s="82"/>
      <c r="X13" s="89">
        <f>SUMIF($C13:$U13,"&gt;=0")</f>
        <v>0</v>
      </c>
      <c r="Y13" s="91" t="str">
        <f>IF(AND(ISNUMBER(C14),ISNUMBER(E14),ISNUMBER(F14),ISNUMBER(H14),ISNUMBER(I14),ISNUMBER(K14),ISNUMBER(L14),ISNUMBER(N14),ISNUMBER(U14),ISNUMBER(W14),ISNUMBER(R14),ISNUMBER(T14)),C14-E14+F14-H14+I14-K14+L14-N14+U14-W14+R14-T14,"pooleli")</f>
        <v>pooleli</v>
      </c>
      <c r="Z13" s="35">
        <f>RANK($X13,$X$5:$X$18,-1)</f>
        <v>1</v>
      </c>
      <c r="AA13" s="35" t="e">
        <f>RANK($Y13,$Y$5:$Y$18,-1)*0.01</f>
        <v>#VALUE!</v>
      </c>
      <c r="AB13" s="35" t="e">
        <f>Z13+AA13</f>
        <v>#VALUE!</v>
      </c>
      <c r="AC13" s="78" t="str">
        <f>IF(AND(ISNUMBER($AB$5),ISNUMBER($AB$7),ISNUMBER($AB$9),ISNUMBER($AB$11),ISNUMBER($AB$13),ISNUMBER($AB$17)),RANK($AB13,$AB$5:$AB$18),"pooleli")</f>
        <v>pooleli</v>
      </c>
    </row>
    <row r="14" spans="1:29" s="13" customFormat="1" ht="30" customHeight="1" x14ac:dyDescent="0.25">
      <c r="A14" s="96"/>
      <c r="B14" s="142"/>
      <c r="C14" s="26" t="str">
        <f>IF(ISBLANK(Q$6),"",Q$6)</f>
        <v/>
      </c>
      <c r="D14" s="27"/>
      <c r="E14" s="28" t="str">
        <f>IF(ISBLANK(O6),"",O6)</f>
        <v/>
      </c>
      <c r="F14" s="26" t="str">
        <f>IF(ISBLANK(Q8),"",Q8)</f>
        <v/>
      </c>
      <c r="G14" s="27" t="s">
        <v>7</v>
      </c>
      <c r="H14" s="28" t="str">
        <f>IF(ISBLANK(O8),"",O8)</f>
        <v/>
      </c>
      <c r="I14" s="26" t="str">
        <f>IF(ISBLANK(Q10),"",Q10)</f>
        <v/>
      </c>
      <c r="J14" s="27" t="s">
        <v>7</v>
      </c>
      <c r="K14" s="28" t="str">
        <f>IF(ISBLANK(O10),"",O10)</f>
        <v/>
      </c>
      <c r="L14" s="26" t="str">
        <f>IF(ISBLANK(Q12),"",Q12)</f>
        <v/>
      </c>
      <c r="M14" s="27" t="s">
        <v>7</v>
      </c>
      <c r="N14" s="28" t="str">
        <f>IF(ISBLANK(O12),"",O12)</f>
        <v/>
      </c>
      <c r="O14" s="86"/>
      <c r="P14" s="87"/>
      <c r="Q14" s="88"/>
      <c r="R14" s="51"/>
      <c r="S14" s="27" t="s">
        <v>7</v>
      </c>
      <c r="T14" s="49"/>
      <c r="U14" s="26"/>
      <c r="V14" s="27"/>
      <c r="W14" s="28"/>
      <c r="X14" s="90"/>
      <c r="Y14" s="93"/>
      <c r="Z14" s="35"/>
      <c r="AA14" s="35"/>
      <c r="AB14" s="35"/>
      <c r="AC14" s="94"/>
    </row>
    <row r="15" spans="1:29" s="13" customFormat="1" ht="30" customHeight="1" x14ac:dyDescent="0.25">
      <c r="A15" s="95">
        <f>TRANSPOSE(R4)</f>
        <v>6</v>
      </c>
      <c r="B15" s="141"/>
      <c r="C15" s="80" t="str">
        <f>IF(AND(ISNUMBER(C16),ISNUMBER(E16)),IF(C16=E16,Seadista!$B$6,IF(C16-E16&gt;0,Seadista!$B$4,Seadista!$B$5)),"Mängimata")</f>
        <v>Mängimata</v>
      </c>
      <c r="D15" s="81"/>
      <c r="E15" s="82"/>
      <c r="F15" s="80" t="str">
        <f>IF(AND(ISNUMBER(F16),ISNUMBER(H16)),IF(F16=H16,Seadista!$B$6,IF(F16-H16&gt;0,Seadista!$B$4,Seadista!$B$5)),"Mängimata")</f>
        <v>Mängimata</v>
      </c>
      <c r="G15" s="81"/>
      <c r="H15" s="82"/>
      <c r="I15" s="80" t="str">
        <f>IF(AND(ISNUMBER(I16),ISNUMBER(K16)),IF(I16=K16,Seadista!$B$6,IF(I16-K16&gt;0,Seadista!$B$4,Seadista!$B$5)),"Mängimata")</f>
        <v>Mängimata</v>
      </c>
      <c r="J15" s="81"/>
      <c r="K15" s="82"/>
      <c r="L15" s="80" t="str">
        <f>IF(AND(ISNUMBER(L16),ISNUMBER(N16)),IF(L16=N16,Seadista!$B$6,IF(L16-N16&gt;0,Seadista!$B$4,Seadista!$B$5)),"Mängimata")</f>
        <v>Mängimata</v>
      </c>
      <c r="M15" s="81"/>
      <c r="N15" s="82"/>
      <c r="O15" s="80" t="str">
        <f>IF(AND(ISNUMBER(O16),ISNUMBER(Q16)),IF(O16=Q16,Seadista!$B$6,IF(O16-Q16&gt;0,Seadista!$B$4,Seadista!$B$5)),"Mängimata")</f>
        <v>Mängimata</v>
      </c>
      <c r="P15" s="81"/>
      <c r="Q15" s="82"/>
      <c r="R15" s="50"/>
      <c r="S15" s="50"/>
      <c r="T15" s="50"/>
      <c r="U15" s="80" t="str">
        <f>IF(AND(ISNUMBER(U16),ISNUMBER(W16)),IF(U16=W16,Seadista!$B$6,IF(U16-W16&gt;0,Seadista!$B$4,Seadista!$B$5)),"Mängimata")</f>
        <v>Mängimata</v>
      </c>
      <c r="V15" s="81"/>
      <c r="W15" s="82"/>
      <c r="X15" s="89">
        <f>SUMIF($C15:$U15,"&gt;=0")</f>
        <v>0</v>
      </c>
      <c r="Y15" s="91" t="str">
        <f>IF(AND(ISNUMBER(C16),ISNUMBER(E16),ISNUMBER(F16),ISNUMBER(H16),ISNUMBER(I16),ISNUMBER(K16),ISNUMBER(L16),ISNUMBER(N16),ISNUMBER(U16),ISNUMBER(W16),ISNUMBER(O16),ISNUMBER(Q16)),C16-E16+F16-H16+I16-K16+L16-N16+U16-W16+O16-Q16,"pooleli")</f>
        <v>pooleli</v>
      </c>
      <c r="Z15" s="35">
        <f>RANK($X15,$X$5:$X$18,-1)</f>
        <v>1</v>
      </c>
      <c r="AA15" s="35" t="e">
        <f>RANK($Y15,$Y$5:$Y$18,-1)*0.01</f>
        <v>#VALUE!</v>
      </c>
      <c r="AB15" s="35" t="e">
        <f>Z15+AA15</f>
        <v>#VALUE!</v>
      </c>
      <c r="AC15" s="78" t="str">
        <f>IF(AND(ISNUMBER($AB$5),ISNUMBER($AB$7),ISNUMBER($AB$9),ISNUMBER($AB$11),ISNUMBER($AB$13),ISNUMBER($AB$17)),RANK($AB15,$AB$5:$AB$18),"pooleli")</f>
        <v>pooleli</v>
      </c>
    </row>
    <row r="16" spans="1:29" s="13" customFormat="1" ht="30" customHeight="1" x14ac:dyDescent="0.25">
      <c r="A16" s="96"/>
      <c r="B16" s="142"/>
      <c r="C16" s="26" t="str">
        <f>IF(ISBLANK(T$6),"",T$6)</f>
        <v/>
      </c>
      <c r="D16" s="27"/>
      <c r="E16" s="28" t="str">
        <f>IF(ISBLANK(R6),"",R6)</f>
        <v/>
      </c>
      <c r="F16" s="26" t="str">
        <f>IF(ISBLANK(T8),"",T8)</f>
        <v/>
      </c>
      <c r="G16" s="27" t="s">
        <v>7</v>
      </c>
      <c r="H16" s="28" t="str">
        <f>IF(ISBLANK(R8),"",R8)</f>
        <v/>
      </c>
      <c r="I16" s="26" t="str">
        <f>IF(ISBLANK(T10),"",T10)</f>
        <v/>
      </c>
      <c r="J16" s="27" t="s">
        <v>7</v>
      </c>
      <c r="K16" s="28" t="str">
        <f>IF(ISBLANK(R10),"",R10)</f>
        <v/>
      </c>
      <c r="L16" s="26" t="str">
        <f>IF(ISBLANK(T12),"",T12)</f>
        <v/>
      </c>
      <c r="M16" s="27" t="s">
        <v>7</v>
      </c>
      <c r="N16" s="28" t="str">
        <f>IF(ISBLANK(R12),"",R12)</f>
        <v/>
      </c>
      <c r="O16" s="26" t="str">
        <f>IF(ISBLANK(T14),"",T14)</f>
        <v/>
      </c>
      <c r="P16" s="27" t="s">
        <v>7</v>
      </c>
      <c r="Q16" s="28" t="str">
        <f>IF(ISBLANK(R14),"",R14)</f>
        <v/>
      </c>
      <c r="R16" s="50"/>
      <c r="S16" s="50"/>
      <c r="T16" s="50"/>
      <c r="U16" s="26"/>
      <c r="V16" s="27" t="s">
        <v>7</v>
      </c>
      <c r="W16" s="28"/>
      <c r="X16" s="90"/>
      <c r="Y16" s="93"/>
      <c r="Z16" s="35"/>
      <c r="AA16" s="35"/>
      <c r="AB16" s="35"/>
      <c r="AC16" s="94"/>
    </row>
    <row r="17" spans="1:29" s="15" customFormat="1" ht="30" customHeight="1" x14ac:dyDescent="0.2">
      <c r="A17" s="95">
        <f>TRANSPOSE(U4)</f>
        <v>7</v>
      </c>
      <c r="B17" s="141"/>
      <c r="C17" s="80" t="str">
        <f>IF(AND(ISNUMBER(C18),ISNUMBER(E18)),IF(C18=E18,Seadista!$B$6,IF(C18-E18&gt;0,Seadista!$B$4,Seadista!$B$5)),"Mängimata")</f>
        <v>Mängimata</v>
      </c>
      <c r="D17" s="81"/>
      <c r="E17" s="82"/>
      <c r="F17" s="80" t="str">
        <f>IF(AND(ISNUMBER(F18),ISNUMBER(H18)),IF(F18=H18,Seadista!$B$6,IF(F18-H18&gt;0,Seadista!$B$4,Seadista!$B$5)),"Mängimata")</f>
        <v>Mängimata</v>
      </c>
      <c r="G17" s="81"/>
      <c r="H17" s="82"/>
      <c r="I17" s="80" t="str">
        <f>IF(AND(ISNUMBER(I18),ISNUMBER(K18)),IF(I18=K18,Seadista!$B$6,IF(I18-K18&gt;0,Seadista!$B$4,Seadista!$B$5)),"Mängimata")</f>
        <v>Mängimata</v>
      </c>
      <c r="J17" s="81"/>
      <c r="K17" s="82"/>
      <c r="L17" s="80" t="str">
        <f>IF(AND(ISNUMBER(L18),ISNUMBER(N18)),IF(L18=N18,Seadista!$B$6,IF(L18-N18&gt;0,Seadista!$B$4,Seadista!$B$5)),"Mängimata")</f>
        <v>Mängimata</v>
      </c>
      <c r="M17" s="81"/>
      <c r="N17" s="82"/>
      <c r="O17" s="80" t="str">
        <f>IF(AND(ISNUMBER(O18),ISNUMBER(Q18)),IF(O18=Q18,Seadista!$B$6,IF(O18-Q18&gt;0,Seadista!$B$4,Seadista!$B$5)),"Mängimata")</f>
        <v>Mängimata</v>
      </c>
      <c r="P17" s="81"/>
      <c r="Q17" s="82"/>
      <c r="R17" s="80" t="str">
        <f>IF(AND(ISNUMBER(R18),ISNUMBER(T18)),IF(R18=T18,Seadista!$B$6,IF(R18-T18&gt;0,Seadista!$B$4,Seadista!$B$5)),"Mängimata")</f>
        <v>Mängimata</v>
      </c>
      <c r="S17" s="81"/>
      <c r="T17" s="82"/>
      <c r="U17" s="83"/>
      <c r="V17" s="84"/>
      <c r="W17" s="85"/>
      <c r="X17" s="89">
        <f>SUMIF($C17:$V17,"&gt;=0")</f>
        <v>0</v>
      </c>
      <c r="Y17" s="91" t="str">
        <f>IF(AND(ISNUMBER(C18),ISNUMBER(E18),ISNUMBER(F18),ISNUMBER(H18),ISNUMBER(I18),ISNUMBER(K18),ISNUMBER(L18),ISNUMBER(N18),ISNUMBER(O18),ISNUMBER(Q18),ISNUMBER(R18),ISNUMBER(T18)),C18-E18+F18-H18+I18-K18+L18-N18+O18-Q18+R18-T18,"pooleli")</f>
        <v>pooleli</v>
      </c>
      <c r="Z17" s="36">
        <f>RANK($X17,$X$5:$X$18,-1)</f>
        <v>1</v>
      </c>
      <c r="AA17" s="35" t="e">
        <f>RANK($Y17,$Y$5:$Y$18,-1)*0.01</f>
        <v>#VALUE!</v>
      </c>
      <c r="AB17" s="37" t="e">
        <f>Z17+AA17</f>
        <v>#VALUE!</v>
      </c>
      <c r="AC17" s="78" t="str">
        <f>IF(AND(ISNUMBER($AB$5),ISNUMBER($AB$7),ISNUMBER($AB$9),ISNUMBER($AB$11),ISNUMBER($AB$13),ISNUMBER($AB$17)),RANK($AB17,$AB$5:$AB$18),"pooleli")</f>
        <v>pooleli</v>
      </c>
    </row>
    <row r="18" spans="1:29" s="15" customFormat="1" ht="30" customHeight="1" x14ac:dyDescent="0.2">
      <c r="A18" s="96"/>
      <c r="B18" s="142"/>
      <c r="C18" s="26" t="str">
        <f>IF(ISBLANK(W$6),"",W$6)</f>
        <v/>
      </c>
      <c r="D18" s="27" t="s">
        <v>7</v>
      </c>
      <c r="E18" s="28" t="str">
        <f>IF(ISBLANK(U$6),"",U$6)</f>
        <v/>
      </c>
      <c r="F18" s="26" t="str">
        <f>IF(ISBLANK(W8),"",W8)</f>
        <v/>
      </c>
      <c r="G18" s="27" t="s">
        <v>7</v>
      </c>
      <c r="H18" s="28" t="str">
        <f>IF(ISBLANK(U8),"",U8)</f>
        <v/>
      </c>
      <c r="I18" s="26" t="str">
        <f>IF(ISBLANK(W10),"",W10)</f>
        <v/>
      </c>
      <c r="J18" s="27" t="s">
        <v>7</v>
      </c>
      <c r="K18" s="28" t="str">
        <f>IF(ISBLANK(U10),"",U10)</f>
        <v/>
      </c>
      <c r="L18" s="26" t="str">
        <f>IF(ISBLANK(W12),"",W12)</f>
        <v/>
      </c>
      <c r="M18" s="27" t="s">
        <v>7</v>
      </c>
      <c r="N18" s="28" t="str">
        <f>IF(ISBLANK(U12),"",U12)</f>
        <v/>
      </c>
      <c r="O18" s="26" t="str">
        <f>IF(ISBLANK(W14),"",W14)</f>
        <v/>
      </c>
      <c r="P18" s="27" t="s">
        <v>7</v>
      </c>
      <c r="Q18" s="28" t="str">
        <f>IF(ISBLANK(U14),"",U14)</f>
        <v/>
      </c>
      <c r="R18" s="26" t="str">
        <f>IF(ISBLANK(W16),"",W16)</f>
        <v/>
      </c>
      <c r="S18" s="27" t="s">
        <v>7</v>
      </c>
      <c r="T18" s="28" t="str">
        <f>IF(ISBLANK(U16),"",U16)</f>
        <v/>
      </c>
      <c r="U18" s="86"/>
      <c r="V18" s="87"/>
      <c r="W18" s="88"/>
      <c r="X18" s="90"/>
      <c r="Y18" s="92"/>
      <c r="Z18" s="33"/>
      <c r="AA18" s="33"/>
      <c r="AB18" s="33"/>
      <c r="AC18" s="79"/>
    </row>
  </sheetData>
  <mergeCells count="91">
    <mergeCell ref="AC17:AC18"/>
    <mergeCell ref="R17:T17"/>
    <mergeCell ref="U17:W18"/>
    <mergeCell ref="Y13:Y14"/>
    <mergeCell ref="AC13:AC14"/>
    <mergeCell ref="Y15:Y16"/>
    <mergeCell ref="AC15:AC16"/>
    <mergeCell ref="X13:X14"/>
    <mergeCell ref="R13:T13"/>
    <mergeCell ref="X17:X18"/>
    <mergeCell ref="X15:X16"/>
    <mergeCell ref="L15:N15"/>
    <mergeCell ref="U15:W15"/>
    <mergeCell ref="F15:H15"/>
    <mergeCell ref="Y17:Y18"/>
    <mergeCell ref="B13:B14"/>
    <mergeCell ref="C13:E13"/>
    <mergeCell ref="F13:H13"/>
    <mergeCell ref="I17:K17"/>
    <mergeCell ref="U13:W13"/>
    <mergeCell ref="L13:N13"/>
    <mergeCell ref="O15:Q15"/>
    <mergeCell ref="L17:N17"/>
    <mergeCell ref="O17:Q17"/>
    <mergeCell ref="O13:Q14"/>
    <mergeCell ref="A13:A14"/>
    <mergeCell ref="A15:A16"/>
    <mergeCell ref="B15:B16"/>
    <mergeCell ref="I13:K13"/>
    <mergeCell ref="C15:E15"/>
    <mergeCell ref="A17:A18"/>
    <mergeCell ref="B17:B18"/>
    <mergeCell ref="C17:E17"/>
    <mergeCell ref="F17:H17"/>
    <mergeCell ref="I15:K15"/>
    <mergeCell ref="O5:Q5"/>
    <mergeCell ref="AC11:AC12"/>
    <mergeCell ref="O9:Q9"/>
    <mergeCell ref="U9:W9"/>
    <mergeCell ref="X9:X10"/>
    <mergeCell ref="Y9:Y10"/>
    <mergeCell ref="AC9:AC10"/>
    <mergeCell ref="R9:T9"/>
    <mergeCell ref="X11:X12"/>
    <mergeCell ref="O11:Q11"/>
    <mergeCell ref="U11:W11"/>
    <mergeCell ref="Y11:Y12"/>
    <mergeCell ref="R11:T11"/>
    <mergeCell ref="A5:A6"/>
    <mergeCell ref="I5:K5"/>
    <mergeCell ref="L7:N7"/>
    <mergeCell ref="O7:Q7"/>
    <mergeCell ref="I11:K11"/>
    <mergeCell ref="A9:A10"/>
    <mergeCell ref="B9:B10"/>
    <mergeCell ref="C9:E9"/>
    <mergeCell ref="F9:H9"/>
    <mergeCell ref="A11:A12"/>
    <mergeCell ref="B11:B12"/>
    <mergeCell ref="C11:E11"/>
    <mergeCell ref="F11:H11"/>
    <mergeCell ref="I9:K10"/>
    <mergeCell ref="L11:N12"/>
    <mergeCell ref="L5:N5"/>
    <mergeCell ref="L9:N9"/>
    <mergeCell ref="R7:T7"/>
    <mergeCell ref="A7:A8"/>
    <mergeCell ref="B7:B8"/>
    <mergeCell ref="C7:E7"/>
    <mergeCell ref="F7:H8"/>
    <mergeCell ref="AC7:AC8"/>
    <mergeCell ref="Y7:Y8"/>
    <mergeCell ref="U7:W7"/>
    <mergeCell ref="X7:X8"/>
    <mergeCell ref="I7:K7"/>
    <mergeCell ref="AC5:AC6"/>
    <mergeCell ref="Y5:Y6"/>
    <mergeCell ref="U5:W5"/>
    <mergeCell ref="X5:X6"/>
    <mergeCell ref="A3:AC3"/>
    <mergeCell ref="C4:E4"/>
    <mergeCell ref="F4:H4"/>
    <mergeCell ref="I4:K4"/>
    <mergeCell ref="L4:N4"/>
    <mergeCell ref="O4:Q4"/>
    <mergeCell ref="U4:W4"/>
    <mergeCell ref="R4:T4"/>
    <mergeCell ref="R5:T5"/>
    <mergeCell ref="B5:B6"/>
    <mergeCell ref="C5:E6"/>
    <mergeCell ref="F5:H5"/>
  </mergeCells>
  <phoneticPr fontId="10" type="noConversion"/>
  <printOptions horizontalCentered="1"/>
  <pageMargins left="0.51181102362204722" right="0.27559055118110237" top="0.74803149606299213" bottom="0.51181102362204722" header="0.31496062992125984" footer="0.31496062992125984"/>
  <pageSetup paperSize="9" scale="9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6"/>
  <sheetViews>
    <sheetView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20</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42</v>
      </c>
      <c r="C5" s="111"/>
      <c r="D5" s="112"/>
      <c r="E5" s="113"/>
      <c r="F5" s="108">
        <f>IF(AND(ISNUMBER(F6),ISNUMBER(H6)),IF(F6=H6,[1]Seadista!B6,IF(F6-H6&gt;0,[1]Seadista!B4,[1]Seadista!B5)),"Mängimata")</f>
        <v>2</v>
      </c>
      <c r="G5" s="109"/>
      <c r="H5" s="110"/>
      <c r="I5" s="108">
        <f>IF(AND(ISNUMBER(I6),ISNUMBER(K6)),IF(I6=K6,[1]Seadista!B6,IF(I6-K6&gt;0,[1]Seadista!B4,[1]Seadista!B5)),"Mängimata")</f>
        <v>0</v>
      </c>
      <c r="J5" s="109"/>
      <c r="K5" s="110"/>
      <c r="L5" s="108">
        <f>IF(AND(ISNUMBER(L6),ISNUMBER(N6)),IF(L6=N6,[1]Seadista!$B$6,IF(L6-N6&gt;0,[1]Seadista!$B$4,[1]Seadista!$B$5)),"Mängimata")</f>
        <v>2</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8</v>
      </c>
      <c r="V5" s="119">
        <f>IF(AND(ISNUMBER(O6),ISNUMBER(Q6),ISNUMBER(F6),ISNUMBER(H6),ISNUMBER(I6),ISNUMBER(K6),ISNUMBER(L6),ISNUMBER(N6),ISNUMBER(R6),ISNUMBER(T6)),F6-H6+I6-K6+L6-N6+O6-Q6+R6-T6,"pooleli")</f>
        <v>40</v>
      </c>
      <c r="W5" s="68">
        <f>RANK($U5,$U$5:$U$16,-1)</f>
        <v>5</v>
      </c>
      <c r="X5" s="68">
        <f>RANK($V5,$V$5:$V$16,-1)*0.01</f>
        <v>0.05</v>
      </c>
      <c r="Y5" s="68">
        <f>W5+X5</f>
        <v>5.05</v>
      </c>
      <c r="Z5" s="121">
        <f>IF(AND(ISNUMBER($Y$5),ISNUMBER($Y$7),ISNUMBER($Y$9),ISNUMBER($Y$11),ISNUMBER($Y$13),ISNUMBER($Y$15)),RANK($Y5,$Y$5:$Y$16),"pooleli")</f>
        <v>2</v>
      </c>
    </row>
    <row r="6" spans="1:26" s="57" customFormat="1" ht="30" customHeight="1" x14ac:dyDescent="0.25">
      <c r="A6" s="126"/>
      <c r="B6" s="128"/>
      <c r="C6" s="114"/>
      <c r="D6" s="115"/>
      <c r="E6" s="116"/>
      <c r="F6" s="69">
        <v>21</v>
      </c>
      <c r="G6" s="70" t="s">
        <v>7</v>
      </c>
      <c r="H6" s="71">
        <v>11</v>
      </c>
      <c r="I6" s="69">
        <v>12</v>
      </c>
      <c r="J6" s="70" t="s">
        <v>7</v>
      </c>
      <c r="K6" s="71">
        <v>14</v>
      </c>
      <c r="L6" s="69">
        <v>24</v>
      </c>
      <c r="M6" s="70" t="s">
        <v>7</v>
      </c>
      <c r="N6" s="71">
        <v>13</v>
      </c>
      <c r="O6" s="69">
        <v>12</v>
      </c>
      <c r="P6" s="70" t="s">
        <v>7</v>
      </c>
      <c r="Q6" s="71">
        <v>10</v>
      </c>
      <c r="R6" s="69">
        <v>25</v>
      </c>
      <c r="S6" s="70" t="s">
        <v>7</v>
      </c>
      <c r="T6" s="71">
        <v>6</v>
      </c>
      <c r="U6" s="129"/>
      <c r="V6" s="123"/>
      <c r="W6" s="72"/>
      <c r="X6" s="72"/>
      <c r="Y6" s="72"/>
      <c r="Z6" s="124"/>
    </row>
    <row r="7" spans="1:26" s="57" customFormat="1" ht="30" customHeight="1" x14ac:dyDescent="0.25">
      <c r="A7" s="125">
        <f>TRANSPOSE(F4)</f>
        <v>2</v>
      </c>
      <c r="B7" s="127" t="s">
        <v>35</v>
      </c>
      <c r="C7" s="108">
        <f>IF(AND(ISNUMBER(C8),ISNUMBER(E8)),IF(C8=E8,[1]Seadista!B6,IF(C8-E8&gt;0,[1]Seadista!B4,[1]Seadista!B5)),"Mängimata")</f>
        <v>0</v>
      </c>
      <c r="D7" s="109"/>
      <c r="E7" s="110"/>
      <c r="F7" s="111"/>
      <c r="G7" s="112"/>
      <c r="H7" s="113"/>
      <c r="I7" s="108">
        <f>IF(AND(ISNUMBER(I8),ISNUMBER(K8)),IF(I8=K8,[1]Seadista!B6,IF(I8-K8&gt;0,[1]Seadista!B4,[1]Seadista!B5)),"Mängimata")</f>
        <v>0</v>
      </c>
      <c r="J7" s="109"/>
      <c r="K7" s="110"/>
      <c r="L7" s="108">
        <f>IF(AND(ISNUMBER(L8),ISNUMBER(N8)),IF(L8=N8,[1]Seadista!B6,IF(L8-N8&gt;0,[1]Seadista!B4,[1]Seadista!B5)),"Mängimata")</f>
        <v>0</v>
      </c>
      <c r="M7" s="109"/>
      <c r="N7" s="110"/>
      <c r="O7" s="108">
        <f>IF(AND(ISNUMBER(O8),ISNUMBER(Q8)),IF(O8=Q8,[1]Seadista!$B$6,IF(O8-Q8&gt;0,[1]Seadista!$B$4,[1]Seadista!$B$5)),"Mängimata")</f>
        <v>0</v>
      </c>
      <c r="P7" s="109"/>
      <c r="Q7" s="110"/>
      <c r="R7" s="108">
        <f>IF(AND(ISNUMBER(R8),ISNUMBER(T8)),IF(R8=T8,[1]Seadista!$B$6,IF(R8-T8&gt;0,[1]Seadista!$B$4,[1]Seadista!$B$5)),"Mängimata")</f>
        <v>2</v>
      </c>
      <c r="S7" s="109"/>
      <c r="T7" s="110"/>
      <c r="U7" s="117">
        <f>SUMIF($C7:$R7,"&gt;=0")</f>
        <v>2</v>
      </c>
      <c r="V7" s="119">
        <f>IF(AND(ISNUMBER(C8),ISNUMBER(E8),ISNUMBER(I8),ISNUMBER(K8),ISNUMBER(L8),ISNUMBER(N8),ISNUMBER(O8),ISNUMBER(Q8),ISNUMBER(R8),ISNUMBER(T8)),C8-E8+I8-K8+L8-N8+O8-Q8+R8-T8,"pooleli")</f>
        <v>-12</v>
      </c>
      <c r="W7" s="68">
        <f>RANK($U7,$U$5:$U$16,-1)</f>
        <v>2</v>
      </c>
      <c r="X7" s="68">
        <f>RANK($V7,$V$5:$V$16,-1)*0.01</f>
        <v>0.02</v>
      </c>
      <c r="Y7" s="68">
        <f>W7+X7</f>
        <v>2.02</v>
      </c>
      <c r="Z7" s="121">
        <f>IF(AND(ISNUMBER($Y$5),ISNUMBER($Y$7),ISNUMBER($Y$9),ISNUMBER($Y$11),ISNUMBER($Y$13),ISNUMBER($Y$15)),RANK($Y7,$Y$5:$Y$16),"pooleli")</f>
        <v>5</v>
      </c>
    </row>
    <row r="8" spans="1:26" s="57" customFormat="1" ht="30" customHeight="1" x14ac:dyDescent="0.25">
      <c r="A8" s="126"/>
      <c r="B8" s="128"/>
      <c r="C8" s="69">
        <f>IF(ISBLANK(H6),"",H6)</f>
        <v>11</v>
      </c>
      <c r="D8" s="70" t="s">
        <v>7</v>
      </c>
      <c r="E8" s="71">
        <f>IF(ISBLANK(F6),"",F6)</f>
        <v>21</v>
      </c>
      <c r="F8" s="114"/>
      <c r="G8" s="115"/>
      <c r="H8" s="116"/>
      <c r="I8" s="69">
        <v>7</v>
      </c>
      <c r="J8" s="70" t="s">
        <v>7</v>
      </c>
      <c r="K8" s="71">
        <v>22</v>
      </c>
      <c r="L8" s="69">
        <v>9</v>
      </c>
      <c r="M8" s="70" t="s">
        <v>7</v>
      </c>
      <c r="N8" s="71">
        <v>14</v>
      </c>
      <c r="O8" s="69">
        <v>13</v>
      </c>
      <c r="P8" s="70" t="s">
        <v>7</v>
      </c>
      <c r="Q8" s="71">
        <v>19</v>
      </c>
      <c r="R8" s="69">
        <v>33</v>
      </c>
      <c r="S8" s="70" t="s">
        <v>7</v>
      </c>
      <c r="T8" s="71">
        <v>9</v>
      </c>
      <c r="U8" s="118"/>
      <c r="V8" s="123"/>
      <c r="W8" s="68"/>
      <c r="X8" s="68"/>
      <c r="Y8" s="68"/>
      <c r="Z8" s="124"/>
    </row>
    <row r="9" spans="1:26" s="57" customFormat="1" ht="30" customHeight="1" x14ac:dyDescent="0.25">
      <c r="A9" s="125">
        <f>TRANSPOSE(I4)</f>
        <v>3</v>
      </c>
      <c r="B9" s="127" t="s">
        <v>43</v>
      </c>
      <c r="C9" s="108">
        <f>IF(AND(ISNUMBER(C10),ISNUMBER(E10)),IF(C10=E10,[1]Seadista!B6,IF(C10-E10&gt;0,[1]Seadista!B4,[1]Seadista!B5)),"Mängimata")</f>
        <v>2</v>
      </c>
      <c r="D9" s="109"/>
      <c r="E9" s="110"/>
      <c r="F9" s="108">
        <f>IF(AND(ISNUMBER(F10),ISNUMBER(H10)),IF(F10=H10,[1]Seadista!B6,IF(F10-H10&gt;0,[1]Seadista!B4,[1]Seadista!B5)),"Mängimata")</f>
        <v>2</v>
      </c>
      <c r="G9" s="109"/>
      <c r="H9" s="110"/>
      <c r="I9" s="111"/>
      <c r="J9" s="112"/>
      <c r="K9" s="113"/>
      <c r="L9" s="108">
        <f>IF(AND(ISNUMBER(L10),ISNUMBER(N10)),IF(L10=N10,[1]Seadista!B6,IF(L10-N10&gt;0,[1]Seadista!B4,[1]Seadista!B5)),"Mängimata")</f>
        <v>2</v>
      </c>
      <c r="M9" s="109"/>
      <c r="N9" s="110"/>
      <c r="O9" s="108">
        <f>IF(AND(ISNUMBER(O10),ISNUMBER(Q10)),IF(O10=Q10,[1]Seadista!$B$6,IF(O10-Q10&gt;0,[1]Seadista!$B$4,[1]Seadista!$B$5)),"Mängimata")</f>
        <v>2</v>
      </c>
      <c r="P9" s="109"/>
      <c r="Q9" s="110"/>
      <c r="R9" s="108">
        <f>IF(AND(ISNUMBER(R10),ISNUMBER(T10)),IF(R10=T10,[1]Seadista!$B$6,IF(R10-T10&gt;0,[1]Seadista!$B$4,[1]Seadista!$B$5)),"Mängimata")</f>
        <v>2</v>
      </c>
      <c r="S9" s="109"/>
      <c r="T9" s="110"/>
      <c r="U9" s="129">
        <f>SUMIF($C9:$R9,"&gt;=0")</f>
        <v>10</v>
      </c>
      <c r="V9" s="119">
        <f>IF(AND(ISNUMBER(F10),ISNUMBER(H10),ISNUMBER(C10),ISNUMBER(E10),ISNUMBER(L10),ISNUMBER(N10),ISNUMBER(O10),ISNUMBER(Q10),ISNUMBER(R10),ISNUMBER(T10)),F10-H10+C10-E10+L10-N10+O10-Q10+R10-T10,"pooleli")</f>
        <v>50</v>
      </c>
      <c r="W9" s="68">
        <f>RANK($U9,$U$5:$U$16,-1)</f>
        <v>6</v>
      </c>
      <c r="X9" s="68">
        <f>RANK($V9,$V$5:$V$16,-1)*0.01</f>
        <v>0.06</v>
      </c>
      <c r="Y9" s="68">
        <f>W9+X9</f>
        <v>6.06</v>
      </c>
      <c r="Z9" s="121">
        <f>IF(AND(ISNUMBER($Y$5),ISNUMBER($Y$7),ISNUMBER($Y$9),ISNUMBER($Y$11),ISNUMBER($Y$13),ISNUMBER($Y$15)),RANK($Y9,$Y$5:$Y$16),"pooleli")</f>
        <v>1</v>
      </c>
    </row>
    <row r="10" spans="1:26" s="57" customFormat="1" ht="30" customHeight="1" x14ac:dyDescent="0.25">
      <c r="A10" s="126"/>
      <c r="B10" s="128"/>
      <c r="C10" s="69">
        <f>IF(ISBLANK(K6),"",K6)</f>
        <v>14</v>
      </c>
      <c r="D10" s="70" t="s">
        <v>7</v>
      </c>
      <c r="E10" s="71">
        <f>IF(ISBLANK(I6),"",I6)</f>
        <v>12</v>
      </c>
      <c r="F10" s="69">
        <f>IF(ISBLANK(K8),"",K8)</f>
        <v>22</v>
      </c>
      <c r="G10" s="70" t="s">
        <v>7</v>
      </c>
      <c r="H10" s="71">
        <f>IF(ISBLANK(I8),"",I8)</f>
        <v>7</v>
      </c>
      <c r="I10" s="114"/>
      <c r="J10" s="115"/>
      <c r="K10" s="116"/>
      <c r="L10" s="69">
        <v>25</v>
      </c>
      <c r="M10" s="70" t="s">
        <v>7</v>
      </c>
      <c r="N10" s="71">
        <v>20</v>
      </c>
      <c r="O10" s="69">
        <v>17</v>
      </c>
      <c r="P10" s="70" t="s">
        <v>7</v>
      </c>
      <c r="Q10" s="71">
        <v>13</v>
      </c>
      <c r="R10" s="69">
        <v>27</v>
      </c>
      <c r="S10" s="70" t="s">
        <v>7</v>
      </c>
      <c r="T10" s="71">
        <v>3</v>
      </c>
      <c r="U10" s="129"/>
      <c r="V10" s="123"/>
      <c r="W10" s="68"/>
      <c r="X10" s="68"/>
      <c r="Y10" s="68"/>
      <c r="Z10" s="124"/>
    </row>
    <row r="11" spans="1:26" s="57" customFormat="1" ht="30" customHeight="1" x14ac:dyDescent="0.25">
      <c r="A11" s="125">
        <f>TRANSPOSE(L4)</f>
        <v>4</v>
      </c>
      <c r="B11" s="127" t="s">
        <v>44</v>
      </c>
      <c r="C11" s="108">
        <f>IF(AND(ISNUMBER(C12),ISNUMBER(E12)),IF(C12=E12,[1]Seadista!$B$6,IF(C12-E12&gt;0,[1]Seadista!$B$4,[1]Seadista!$B$5)),"Mängimata")</f>
        <v>0</v>
      </c>
      <c r="D11" s="109"/>
      <c r="E11" s="110"/>
      <c r="F11" s="108">
        <f>IF(AND(ISNUMBER(F12),ISNUMBER(H12)),IF(F12=H12,[1]Seadista!$B$6,IF(F12-H12&gt;0,[1]Seadista!$B$4,[1]Seadista!$B$5)),"Mängimata")</f>
        <v>2</v>
      </c>
      <c r="G11" s="109"/>
      <c r="H11" s="110"/>
      <c r="I11" s="108">
        <f>IF(AND(ISNUMBER(I12),ISNUMBER(K12)),IF(I12=K12,[1]Seadista!$B$6,IF(I12-K12&gt;0,[1]Seadista!$B$4,[1]Seadista!$B$5)),"Mängimata")</f>
        <v>0</v>
      </c>
      <c r="J11" s="109"/>
      <c r="K11" s="110"/>
      <c r="L11" s="111"/>
      <c r="M11" s="112"/>
      <c r="N11" s="113"/>
      <c r="O11" s="108">
        <f>IF(AND(ISNUMBER(O12),ISNUMBER(Q12)),IF(O12=Q12,[1]Seadista!$B$6,IF(O12-Q12&gt;0,[1]Seadista!$B$4,[1]Seadista!$B$5)),"Mängimata")</f>
        <v>0</v>
      </c>
      <c r="P11" s="109"/>
      <c r="Q11" s="110"/>
      <c r="R11" s="108">
        <f>IF(AND(ISNUMBER(R12),ISNUMBER(T12)),IF(R12=T12,[1]Seadista!$B$6,IF(R12-T12&gt;0,[1]Seadista!$B$4,[1]Seadista!$B$5)),"Mängimata")</f>
        <v>2</v>
      </c>
      <c r="S11" s="109"/>
      <c r="T11" s="110"/>
      <c r="U11" s="117">
        <f>SUMIF($C11:$R11,"&gt;=0")</f>
        <v>4</v>
      </c>
      <c r="V11" s="119">
        <f>IF(AND(ISNUMBER(F12),ISNUMBER(H12),ISNUMBER(I12),ISNUMBER(K12),ISNUMBER(C12),ISNUMBER(E12),ISNUMBER(O12),ISNUMBER(Q12),ISNUMBER(R12),ISNUMBER(T12)),F12-H12+I12-K12+C12-E12+O12-Q12+R12-T12,"pooleli")</f>
        <v>4</v>
      </c>
      <c r="W11" s="68">
        <f>RANK($U11,$U$5:$U$16,-1)</f>
        <v>3</v>
      </c>
      <c r="X11" s="68">
        <f>RANK($V11,$V$5:$V$16,-1)*0.01</f>
        <v>0.03</v>
      </c>
      <c r="Y11" s="68">
        <f>W11+X11</f>
        <v>3.03</v>
      </c>
      <c r="Z11" s="121">
        <f>IF(AND(ISNUMBER($Y$5),ISNUMBER($Y$7),ISNUMBER($Y$9),ISNUMBER($Y$11),ISNUMBER($Y$13),ISNUMBER($Y$15)),RANK($Y11,$Y$5:$Y$16),"pooleli")</f>
        <v>4</v>
      </c>
    </row>
    <row r="12" spans="1:26" s="57" customFormat="1" ht="30" customHeight="1" x14ac:dyDescent="0.25">
      <c r="A12" s="126"/>
      <c r="B12" s="128"/>
      <c r="C12" s="69">
        <f>IF(ISBLANK(N6),"",N6)</f>
        <v>13</v>
      </c>
      <c r="D12" s="70" t="s">
        <v>7</v>
      </c>
      <c r="E12" s="71">
        <f>IF(ISBLANK(L6),"",L6)</f>
        <v>24</v>
      </c>
      <c r="F12" s="69">
        <f>IF(ISBLANK(N8),"",N8)</f>
        <v>14</v>
      </c>
      <c r="G12" s="70" t="s">
        <v>7</v>
      </c>
      <c r="H12" s="71">
        <f>IF(ISBLANK(L8),"",L8)</f>
        <v>9</v>
      </c>
      <c r="I12" s="69">
        <f>IF(ISBLANK(N10),"",N10)</f>
        <v>20</v>
      </c>
      <c r="J12" s="70" t="s">
        <v>7</v>
      </c>
      <c r="K12" s="71">
        <f>IF(ISBLANK(L10),"",L10)</f>
        <v>25</v>
      </c>
      <c r="L12" s="114"/>
      <c r="M12" s="115"/>
      <c r="N12" s="116"/>
      <c r="O12" s="69">
        <v>10</v>
      </c>
      <c r="P12" s="70" t="s">
        <v>7</v>
      </c>
      <c r="Q12" s="71">
        <v>21</v>
      </c>
      <c r="R12" s="69">
        <v>33</v>
      </c>
      <c r="S12" s="70" t="s">
        <v>7</v>
      </c>
      <c r="T12" s="71">
        <v>7</v>
      </c>
      <c r="U12" s="118"/>
      <c r="V12" s="123"/>
      <c r="W12" s="68"/>
      <c r="X12" s="68"/>
      <c r="Y12" s="68"/>
      <c r="Z12" s="124"/>
    </row>
    <row r="13" spans="1:26" s="57" customFormat="1" ht="30" customHeight="1" x14ac:dyDescent="0.25">
      <c r="A13" s="125">
        <f>TRANSPOSE(O4)</f>
        <v>5</v>
      </c>
      <c r="B13" s="127" t="s">
        <v>40</v>
      </c>
      <c r="C13" s="108">
        <f>IF(AND(ISNUMBER(C14),ISNUMBER(E14)),IF(C14=E14,[1]Seadista!$B$6,IF(C14-E14&gt;0,[1]Seadista!$B$4,[1]Seadista!$B$5)),"Mängimata")</f>
        <v>0</v>
      </c>
      <c r="D13" s="109"/>
      <c r="E13" s="110"/>
      <c r="F13" s="108">
        <f>IF(AND(ISNUMBER(F14),ISNUMBER(H14)),IF(F14=H14,[1]Seadista!$B$6,IF(F14-H14&gt;0,[1]Seadista!$B$4,[1]Seadista!$B$5)),"Mängimata")</f>
        <v>2</v>
      </c>
      <c r="G13" s="109"/>
      <c r="H13" s="110"/>
      <c r="I13" s="108">
        <f>IF(AND(ISNUMBER(I14),ISNUMBER(K14)),IF(I14=K14,[1]Seadista!$B$6,IF(I14-K14&gt;0,[1]Seadista!$B$4,[1]Seadista!$B$5)),"Mängimata")</f>
        <v>0</v>
      </c>
      <c r="J13" s="109"/>
      <c r="K13" s="110"/>
      <c r="L13" s="108">
        <f>IF(AND(ISNUMBER(L14),ISNUMBER(N14)),IF(L14=N14,[1]Seadista!$B$6,IF(L14-N14&gt;0,[1]Seadista!$B$4,[1]Seadista!$B$5)),"Mängimata")</f>
        <v>2</v>
      </c>
      <c r="M13" s="109"/>
      <c r="N13" s="110"/>
      <c r="O13" s="111"/>
      <c r="P13" s="112"/>
      <c r="Q13" s="113"/>
      <c r="R13" s="108">
        <f>IF(AND(ISNUMBER(R14),ISNUMBER(T14)),IF(R14=T14,[1]Seadista!$B$6,IF(R14-T14&gt;0,[1]Seadista!$B$4,[1]Seadista!$B$5)),"Mängimata")</f>
        <v>2</v>
      </c>
      <c r="S13" s="109"/>
      <c r="T13" s="110"/>
      <c r="U13" s="117">
        <f>SUMIF($C13:$R13,"&gt;=0")</f>
        <v>6</v>
      </c>
      <c r="V13" s="119">
        <f>IF(AND(ISNUMBER(C14),ISNUMBER(E14),ISNUMBER(F14),ISNUMBER(H14),ISNUMBER(I14),ISNUMBER(K14),ISNUMBER(L14),ISNUMBER(N14),ISNUMBER(R14),ISNUMBER(T14)),C14-E14+F14-H14+I14-K14+L14-N14+R14-T14,"pooleli")</f>
        <v>39</v>
      </c>
      <c r="W13" s="68">
        <f>RANK($U13,$U$5:$U$16,-1)</f>
        <v>4</v>
      </c>
      <c r="X13" s="68">
        <f>RANK($V13,$V$5:$V$16,-1)*0.01</f>
        <v>0.04</v>
      </c>
      <c r="Y13" s="68">
        <f>W13+X13</f>
        <v>4.04</v>
      </c>
      <c r="Z13" s="121">
        <f>IF(AND(ISNUMBER($Y$5),ISNUMBER($Y$7),ISNUMBER($Y$9),ISNUMBER($Y$11),ISNUMBER($Y$13),ISNUMBER($Y$15)),RANK($Y13,$Y$5:$Y$16),"pooleli")</f>
        <v>3</v>
      </c>
    </row>
    <row r="14" spans="1:26" s="57" customFormat="1" ht="30" customHeight="1" x14ac:dyDescent="0.25">
      <c r="A14" s="126"/>
      <c r="B14" s="128"/>
      <c r="C14" s="69">
        <f>IF(ISBLANK(Q$6),"",Q$6)</f>
        <v>10</v>
      </c>
      <c r="D14" s="70"/>
      <c r="E14" s="71">
        <f>IF(ISBLANK(O6),"",O6)</f>
        <v>12</v>
      </c>
      <c r="F14" s="69">
        <f>IF(ISBLANK(Q8),"",Q8)</f>
        <v>19</v>
      </c>
      <c r="G14" s="70" t="s">
        <v>7</v>
      </c>
      <c r="H14" s="71">
        <f>IF(ISBLANK(O8),"",O8)</f>
        <v>13</v>
      </c>
      <c r="I14" s="69">
        <f>IF(ISBLANK(Q10),"",Q10)</f>
        <v>13</v>
      </c>
      <c r="J14" s="70" t="s">
        <v>7</v>
      </c>
      <c r="K14" s="71">
        <f>IF(ISBLANK(O10),"",O10)</f>
        <v>17</v>
      </c>
      <c r="L14" s="69">
        <f>IF(ISBLANK(Q12),"",Q12)</f>
        <v>21</v>
      </c>
      <c r="M14" s="70" t="s">
        <v>7</v>
      </c>
      <c r="N14" s="71">
        <f>IF(ISBLANK(O12),"",O12)</f>
        <v>10</v>
      </c>
      <c r="O14" s="114"/>
      <c r="P14" s="115"/>
      <c r="Q14" s="116"/>
      <c r="R14" s="69">
        <v>31</v>
      </c>
      <c r="S14" s="70" t="s">
        <v>7</v>
      </c>
      <c r="T14" s="71">
        <v>3</v>
      </c>
      <c r="U14" s="118"/>
      <c r="V14" s="123"/>
      <c r="W14" s="68"/>
      <c r="X14" s="68"/>
      <c r="Y14" s="68"/>
      <c r="Z14" s="124"/>
    </row>
    <row r="15" spans="1:26" s="58" customFormat="1" ht="30" customHeight="1" thickBot="1" x14ac:dyDescent="0.25">
      <c r="A15" s="125">
        <f>TRANSPOSE(R4)</f>
        <v>6</v>
      </c>
      <c r="B15" s="127" t="s">
        <v>45</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0</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0</v>
      </c>
      <c r="V15" s="119">
        <f>IF(AND(ISNUMBER(C16),ISNUMBER(E16),ISNUMBER(F16),ISNUMBER(H16),ISNUMBER(I16),ISNUMBER(K16),ISNUMBER(L16),ISNUMBER(N16),ISNUMBER(O16),ISNUMBER(Q16)),C16-E16+F16-H16+I16-K16+L16-N16+O16-Q16,"pooleli")</f>
        <v>-121</v>
      </c>
      <c r="W15" s="73">
        <f>RANK($U15,$U$5:$U$16,-1)</f>
        <v>1</v>
      </c>
      <c r="X15" s="73">
        <f>RANK($V15,$V$5:$V$16,-1)*0.01</f>
        <v>0.01</v>
      </c>
      <c r="Y15" s="73">
        <f>W15+X15</f>
        <v>1.01</v>
      </c>
      <c r="Z15" s="121">
        <f>IF(AND(ISNUMBER($Y$5),ISNUMBER($Y$7),ISNUMBER($Y$9),ISNUMBER($Y$11),ISNUMBER($Y$13),ISNUMBER($Y$15)),RANK($Y15,$Y$5:$Y$16),"pooleli")</f>
        <v>6</v>
      </c>
    </row>
    <row r="16" spans="1:26" s="58" customFormat="1" ht="30" customHeight="1" x14ac:dyDescent="0.2">
      <c r="A16" s="126"/>
      <c r="B16" s="128"/>
      <c r="C16" s="69">
        <f>IF(ISBLANK(T$6),"",T$6)</f>
        <v>6</v>
      </c>
      <c r="D16" s="70" t="s">
        <v>7</v>
      </c>
      <c r="E16" s="71">
        <f>IF(ISBLANK(R$6),"",R$6)</f>
        <v>25</v>
      </c>
      <c r="F16" s="69">
        <f>IF(ISBLANK(T8),"",T8)</f>
        <v>9</v>
      </c>
      <c r="G16" s="70" t="s">
        <v>7</v>
      </c>
      <c r="H16" s="71">
        <f>IF(ISBLANK(R8),"",R8)</f>
        <v>33</v>
      </c>
      <c r="I16" s="69">
        <f>IF(ISBLANK(T10),"",T10)</f>
        <v>3</v>
      </c>
      <c r="J16" s="70" t="s">
        <v>7</v>
      </c>
      <c r="K16" s="71">
        <f>IF(ISBLANK(R10),"",R10)</f>
        <v>27</v>
      </c>
      <c r="L16" s="69">
        <f>IF(ISBLANK(T12),"",T12)</f>
        <v>7</v>
      </c>
      <c r="M16" s="70" t="s">
        <v>7</v>
      </c>
      <c r="N16" s="71">
        <f>IF(ISBLANK(R12),"",R12)</f>
        <v>33</v>
      </c>
      <c r="O16" s="69">
        <f>IF(ISBLANK(T14),"",T14)</f>
        <v>3</v>
      </c>
      <c r="P16" s="70" t="s">
        <v>7</v>
      </c>
      <c r="Q16" s="71">
        <f>IF(ISBLANK(R14),"",R14)</f>
        <v>31</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6"/>
  <sheetViews>
    <sheetView zoomScale="70" zoomScaleNormal="70" workbookViewId="0">
      <selection activeCell="F7" sqref="F7:H8"/>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21</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46</v>
      </c>
      <c r="C5" s="111"/>
      <c r="D5" s="112"/>
      <c r="E5" s="113"/>
      <c r="F5" s="108">
        <f>IF(AND(ISNUMBER(F6),ISNUMBER(H6)),IF(F6=H6,[1]Seadista!B6,IF(F6-H6&gt;0,[1]Seadista!B4,[1]Seadista!B5)),"Mängimata")</f>
        <v>2</v>
      </c>
      <c r="G5" s="109"/>
      <c r="H5" s="110"/>
      <c r="I5" s="108">
        <f>IF(AND(ISNUMBER(I6),ISNUMBER(K6)),IF(I6=K6,[1]Seadista!B6,IF(I6-K6&gt;0,[1]Seadista!B4,[1]Seadista!B5)),"Mängimata")</f>
        <v>2</v>
      </c>
      <c r="J5" s="109"/>
      <c r="K5" s="110"/>
      <c r="L5" s="108">
        <f>IF(AND(ISNUMBER(L6),ISNUMBER(N6)),IF(L6=N6,[1]Seadista!$B$6,IF(L6-N6&gt;0,[1]Seadista!$B$4,[1]Seadista!$B$5)),"Mängimata")</f>
        <v>2</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10</v>
      </c>
      <c r="V5" s="119">
        <f>IF(AND(ISNUMBER(O6),ISNUMBER(Q6),ISNUMBER(F6),ISNUMBER(H6),ISNUMBER(I6),ISNUMBER(K6),ISNUMBER(L6),ISNUMBER(N6),ISNUMBER(R6),ISNUMBER(T6)),F6-H6+I6-K6+L6-N6+O6-Q6+R6-T6,"pooleli")</f>
        <v>38</v>
      </c>
      <c r="W5" s="68">
        <f>RANK($U5,$U$5:$U$16,-1)</f>
        <v>6</v>
      </c>
      <c r="X5" s="68">
        <f>RANK($V5,$V$5:$V$16,-1)*0.01</f>
        <v>0.06</v>
      </c>
      <c r="Y5" s="68">
        <f>W5+X5</f>
        <v>6.06</v>
      </c>
      <c r="Z5" s="121">
        <f>IF(AND(ISNUMBER($Y$5),ISNUMBER($Y$7),ISNUMBER($Y$9),ISNUMBER($Y$11),ISNUMBER($Y$13),ISNUMBER($Y$15)),RANK($Y5,$Y$5:$Y$16),"pooleli")</f>
        <v>1</v>
      </c>
    </row>
    <row r="6" spans="1:26" s="57" customFormat="1" ht="30" customHeight="1" x14ac:dyDescent="0.25">
      <c r="A6" s="126"/>
      <c r="B6" s="128"/>
      <c r="C6" s="114"/>
      <c r="D6" s="115"/>
      <c r="E6" s="116"/>
      <c r="F6" s="69">
        <v>21</v>
      </c>
      <c r="G6" s="70" t="s">
        <v>7</v>
      </c>
      <c r="H6" s="71">
        <v>12</v>
      </c>
      <c r="I6" s="69">
        <v>23</v>
      </c>
      <c r="J6" s="70" t="s">
        <v>7</v>
      </c>
      <c r="K6" s="71">
        <v>16</v>
      </c>
      <c r="L6" s="69">
        <v>24</v>
      </c>
      <c r="M6" s="70" t="s">
        <v>7</v>
      </c>
      <c r="N6" s="71">
        <v>13</v>
      </c>
      <c r="O6" s="69">
        <v>13</v>
      </c>
      <c r="P6" s="70" t="s">
        <v>7</v>
      </c>
      <c r="Q6" s="71">
        <v>8</v>
      </c>
      <c r="R6" s="69">
        <v>18</v>
      </c>
      <c r="S6" s="70" t="s">
        <v>7</v>
      </c>
      <c r="T6" s="71">
        <v>12</v>
      </c>
      <c r="U6" s="129"/>
      <c r="V6" s="123"/>
      <c r="W6" s="72"/>
      <c r="X6" s="72"/>
      <c r="Y6" s="72"/>
      <c r="Z6" s="124"/>
    </row>
    <row r="7" spans="1:26" s="57" customFormat="1" ht="30" customHeight="1" x14ac:dyDescent="0.25">
      <c r="A7" s="125">
        <f>TRANSPOSE(F4)</f>
        <v>2</v>
      </c>
      <c r="B7" s="127" t="s">
        <v>39</v>
      </c>
      <c r="C7" s="108">
        <f>IF(AND(ISNUMBER(C8),ISNUMBER(E8)),IF(C8=E8,[1]Seadista!B6,IF(C8-E8&gt;0,[1]Seadista!B4,[1]Seadista!B5)),"Mängimata")</f>
        <v>0</v>
      </c>
      <c r="D7" s="109"/>
      <c r="E7" s="110"/>
      <c r="F7" s="111"/>
      <c r="G7" s="112"/>
      <c r="H7" s="113"/>
      <c r="I7" s="108">
        <f>IF(AND(ISNUMBER(I8),ISNUMBER(K8)),IF(I8=K8,[1]Seadista!B6,IF(I8-K8&gt;0,[1]Seadista!B4,[1]Seadista!B5)),"Mängimata")</f>
        <v>2</v>
      </c>
      <c r="J7" s="109"/>
      <c r="K7" s="110"/>
      <c r="L7" s="108">
        <f>IF(AND(ISNUMBER(L8),ISNUMBER(N8)),IF(L8=N8,[1]Seadista!B6,IF(L8-N8&gt;0,[1]Seadista!B4,[1]Seadista!B5)),"Mängimata")</f>
        <v>0</v>
      </c>
      <c r="M7" s="109"/>
      <c r="N7" s="110"/>
      <c r="O7" s="108">
        <f>IF(AND(ISNUMBER(O8),ISNUMBER(Q8)),IF(O8=Q8,[1]Seadista!$B$6,IF(O8-Q8&gt;0,[1]Seadista!$B$4,[1]Seadista!$B$5)),"Mängimata")</f>
        <v>0</v>
      </c>
      <c r="P7" s="109"/>
      <c r="Q7" s="110"/>
      <c r="R7" s="108">
        <f>IF(AND(ISNUMBER(R8),ISNUMBER(T8)),IF(R8=T8,[1]Seadista!$B$6,IF(R8-T8&gt;0,[1]Seadista!$B$4,[1]Seadista!$B$5)),"Mängimata")</f>
        <v>2</v>
      </c>
      <c r="S7" s="109"/>
      <c r="T7" s="110"/>
      <c r="U7" s="117">
        <f>SUMIF($C7:$R7,"&gt;=0")</f>
        <v>4</v>
      </c>
      <c r="V7" s="119">
        <f>IF(AND(ISNUMBER(C8),ISNUMBER(E8),ISNUMBER(I8),ISNUMBER(K8),ISNUMBER(L8),ISNUMBER(N8),ISNUMBER(O8),ISNUMBER(Q8),ISNUMBER(R8),ISNUMBER(T8)),C8-E8+I8-K8+L8-N8+O8-Q8+R8-T8,"pooleli")</f>
        <v>-15</v>
      </c>
      <c r="W7" s="68">
        <f>RANK($U7,$U$5:$U$16,-1)</f>
        <v>3</v>
      </c>
      <c r="X7" s="68">
        <f>RANK($V7,$V$5:$V$16,-1)*0.01</f>
        <v>0.03</v>
      </c>
      <c r="Y7" s="68">
        <f>W7+X7</f>
        <v>3.03</v>
      </c>
      <c r="Z7" s="121">
        <f>IF(AND(ISNUMBER($Y$5),ISNUMBER($Y$7),ISNUMBER($Y$9),ISNUMBER($Y$11),ISNUMBER($Y$13),ISNUMBER($Y$15)),RANK($Y7,$Y$5:$Y$16),"pooleli")</f>
        <v>4</v>
      </c>
    </row>
    <row r="8" spans="1:26" s="57" customFormat="1" ht="30" customHeight="1" x14ac:dyDescent="0.25">
      <c r="A8" s="126"/>
      <c r="B8" s="128"/>
      <c r="C8" s="69">
        <f>IF(ISBLANK(H6),"",H6)</f>
        <v>12</v>
      </c>
      <c r="D8" s="70" t="s">
        <v>7</v>
      </c>
      <c r="E8" s="71">
        <f>IF(ISBLANK(F6),"",F6)</f>
        <v>21</v>
      </c>
      <c r="F8" s="114"/>
      <c r="G8" s="115"/>
      <c r="H8" s="116"/>
      <c r="I8" s="69">
        <v>29</v>
      </c>
      <c r="J8" s="70" t="s">
        <v>7</v>
      </c>
      <c r="K8" s="71">
        <v>20</v>
      </c>
      <c r="L8" s="69">
        <v>8</v>
      </c>
      <c r="M8" s="70" t="s">
        <v>7</v>
      </c>
      <c r="N8" s="71">
        <v>24</v>
      </c>
      <c r="O8" s="69">
        <v>19</v>
      </c>
      <c r="P8" s="70" t="s">
        <v>7</v>
      </c>
      <c r="Q8" s="71">
        <v>22</v>
      </c>
      <c r="R8" s="69">
        <v>16</v>
      </c>
      <c r="S8" s="70" t="s">
        <v>7</v>
      </c>
      <c r="T8" s="71">
        <v>12</v>
      </c>
      <c r="U8" s="118"/>
      <c r="V8" s="123"/>
      <c r="W8" s="68"/>
      <c r="X8" s="68"/>
      <c r="Y8" s="68"/>
      <c r="Z8" s="124"/>
    </row>
    <row r="9" spans="1:26" s="57" customFormat="1" ht="30" customHeight="1" x14ac:dyDescent="0.25">
      <c r="A9" s="125">
        <f>TRANSPOSE(I4)</f>
        <v>3</v>
      </c>
      <c r="B9" s="127" t="s">
        <v>37</v>
      </c>
      <c r="C9" s="108">
        <f>IF(AND(ISNUMBER(C10),ISNUMBER(E10)),IF(C10=E10,[1]Seadista!B6,IF(C10-E10&gt;0,[1]Seadista!B4,[1]Seadista!B5)),"Mängimata")</f>
        <v>0</v>
      </c>
      <c r="D9" s="109"/>
      <c r="E9" s="110"/>
      <c r="F9" s="108">
        <f>IF(AND(ISNUMBER(F10),ISNUMBER(H10)),IF(F10=H10,[1]Seadista!B6,IF(F10-H10&gt;0,[1]Seadista!B4,[1]Seadista!B5)),"Mängimata")</f>
        <v>0</v>
      </c>
      <c r="G9" s="109"/>
      <c r="H9" s="110"/>
      <c r="I9" s="111"/>
      <c r="J9" s="112"/>
      <c r="K9" s="113"/>
      <c r="L9" s="108">
        <f>IF(AND(ISNUMBER(L10),ISNUMBER(N10)),IF(L10=N10,[1]Seadista!B6,IF(L10-N10&gt;0,[1]Seadista!B4,[1]Seadista!B5)),"Mängimata")</f>
        <v>0</v>
      </c>
      <c r="M9" s="109"/>
      <c r="N9" s="110"/>
      <c r="O9" s="108">
        <f>IF(AND(ISNUMBER(O10),ISNUMBER(Q10)),IF(O10=Q10,[1]Seadista!$B$6,IF(O10-Q10&gt;0,[1]Seadista!$B$4,[1]Seadista!$B$5)),"Mängimata")</f>
        <v>0</v>
      </c>
      <c r="P9" s="109"/>
      <c r="Q9" s="110"/>
      <c r="R9" s="108">
        <f>IF(AND(ISNUMBER(R10),ISNUMBER(T10)),IF(R10=T10,[1]Seadista!$B$6,IF(R10-T10&gt;0,[1]Seadista!$B$4,[1]Seadista!$B$5)),"Mängimata")</f>
        <v>1</v>
      </c>
      <c r="S9" s="109"/>
      <c r="T9" s="110"/>
      <c r="U9" s="129">
        <f>SUMIF($C9:$R9,"&gt;=0")</f>
        <v>1</v>
      </c>
      <c r="V9" s="119">
        <f>IF(AND(ISNUMBER(F10),ISNUMBER(H10),ISNUMBER(C10),ISNUMBER(E10),ISNUMBER(L10),ISNUMBER(N10),ISNUMBER(O10),ISNUMBER(Q10),ISNUMBER(R10),ISNUMBER(T10)),F10-H10+C10-E10+L10-N10+O10-Q10+R10-T10,"pooleli")</f>
        <v>-41</v>
      </c>
      <c r="W9" s="68">
        <f>RANK($U9,$U$5:$U$16,-1)</f>
        <v>1</v>
      </c>
      <c r="X9" s="68">
        <f>RANK($V9,$V$5:$V$16,-1)*0.01</f>
        <v>0.01</v>
      </c>
      <c r="Y9" s="68">
        <f>W9+X9</f>
        <v>1.01</v>
      </c>
      <c r="Z9" s="121">
        <f>IF(AND(ISNUMBER($Y$5),ISNUMBER($Y$7),ISNUMBER($Y$9),ISNUMBER($Y$11),ISNUMBER($Y$13),ISNUMBER($Y$15)),RANK($Y9,$Y$5:$Y$16),"pooleli")</f>
        <v>6</v>
      </c>
    </row>
    <row r="10" spans="1:26" s="57" customFormat="1" ht="30" customHeight="1" x14ac:dyDescent="0.25">
      <c r="A10" s="126"/>
      <c r="B10" s="128"/>
      <c r="C10" s="69">
        <f>IF(ISBLANK(K6),"",K6)</f>
        <v>16</v>
      </c>
      <c r="D10" s="70" t="s">
        <v>7</v>
      </c>
      <c r="E10" s="71">
        <f>IF(ISBLANK(I6),"",I6)</f>
        <v>23</v>
      </c>
      <c r="F10" s="69">
        <f>IF(ISBLANK(K8),"",K8)</f>
        <v>20</v>
      </c>
      <c r="G10" s="70" t="s">
        <v>7</v>
      </c>
      <c r="H10" s="71">
        <f>IF(ISBLANK(I8),"",I8)</f>
        <v>29</v>
      </c>
      <c r="I10" s="114"/>
      <c r="J10" s="115"/>
      <c r="K10" s="116"/>
      <c r="L10" s="69">
        <v>18</v>
      </c>
      <c r="M10" s="70" t="s">
        <v>7</v>
      </c>
      <c r="N10" s="71">
        <v>27</v>
      </c>
      <c r="O10" s="69">
        <v>16</v>
      </c>
      <c r="P10" s="70" t="s">
        <v>7</v>
      </c>
      <c r="Q10" s="71">
        <v>32</v>
      </c>
      <c r="R10" s="69">
        <v>11</v>
      </c>
      <c r="S10" s="70" t="s">
        <v>7</v>
      </c>
      <c r="T10" s="71">
        <v>11</v>
      </c>
      <c r="U10" s="129"/>
      <c r="V10" s="123"/>
      <c r="W10" s="68"/>
      <c r="X10" s="68"/>
      <c r="Y10" s="68"/>
      <c r="Z10" s="124"/>
    </row>
    <row r="11" spans="1:26" s="57" customFormat="1" ht="30" customHeight="1" x14ac:dyDescent="0.25">
      <c r="A11" s="125">
        <f>TRANSPOSE(L4)</f>
        <v>4</v>
      </c>
      <c r="B11" s="127" t="s">
        <v>47</v>
      </c>
      <c r="C11" s="108">
        <f>IF(AND(ISNUMBER(C12),ISNUMBER(E12)),IF(C12=E12,[1]Seadista!$B$6,IF(C12-E12&gt;0,[1]Seadista!$B$4,[1]Seadista!$B$5)),"Mängimata")</f>
        <v>0</v>
      </c>
      <c r="D11" s="109"/>
      <c r="E11" s="110"/>
      <c r="F11" s="108">
        <f>IF(AND(ISNUMBER(F12),ISNUMBER(H12)),IF(F12=H12,[1]Seadista!$B$6,IF(F12-H12&gt;0,[1]Seadista!$B$4,[1]Seadista!$B$5)),"Mängimata")</f>
        <v>2</v>
      </c>
      <c r="G11" s="109"/>
      <c r="H11" s="110"/>
      <c r="I11" s="108">
        <f>IF(AND(ISNUMBER(I12),ISNUMBER(K12)),IF(I12=K12,[1]Seadista!$B$6,IF(I12-K12&gt;0,[1]Seadista!$B$4,[1]Seadista!$B$5)),"Mängimata")</f>
        <v>2</v>
      </c>
      <c r="J11" s="109"/>
      <c r="K11" s="110"/>
      <c r="L11" s="111"/>
      <c r="M11" s="112"/>
      <c r="N11" s="113"/>
      <c r="O11" s="108">
        <f>IF(AND(ISNUMBER(O12),ISNUMBER(Q12)),IF(O12=Q12,[1]Seadista!$B$6,IF(O12-Q12&gt;0,[1]Seadista!$B$4,[1]Seadista!$B$5)),"Mängimata")</f>
        <v>1</v>
      </c>
      <c r="P11" s="109"/>
      <c r="Q11" s="110"/>
      <c r="R11" s="108">
        <f>IF(AND(ISNUMBER(R12),ISNUMBER(T12)),IF(R12=T12,[1]Seadista!$B$6,IF(R12-T12&gt;0,[1]Seadista!$B$4,[1]Seadista!$B$5)),"Mängimata")</f>
        <v>2</v>
      </c>
      <c r="S11" s="109"/>
      <c r="T11" s="110"/>
      <c r="U11" s="117">
        <f>SUMIF($C11:$R11,"&gt;=0")</f>
        <v>7</v>
      </c>
      <c r="V11" s="119">
        <f>IF(AND(ISNUMBER(F12),ISNUMBER(H12),ISNUMBER(I12),ISNUMBER(K12),ISNUMBER(C12),ISNUMBER(E12),ISNUMBER(O12),ISNUMBER(Q12),ISNUMBER(R12),ISNUMBER(T12)),F12-H12+I12-K12+C12-E12+O12-Q12+R12-T12,"pooleli")</f>
        <v>24</v>
      </c>
      <c r="W11" s="68">
        <f>RANK($U11,$U$5:$U$16,-1)</f>
        <v>4</v>
      </c>
      <c r="X11" s="68">
        <f>RANK($V11,$V$5:$V$16,-1)*0.01</f>
        <v>0.04</v>
      </c>
      <c r="Y11" s="68">
        <f>W11+X11</f>
        <v>4.04</v>
      </c>
      <c r="Z11" s="121">
        <f>IF(AND(ISNUMBER($Y$5),ISNUMBER($Y$7),ISNUMBER($Y$9),ISNUMBER($Y$11),ISNUMBER($Y$13),ISNUMBER($Y$15)),RANK($Y11,$Y$5:$Y$16),"pooleli")</f>
        <v>3</v>
      </c>
    </row>
    <row r="12" spans="1:26" s="57" customFormat="1" ht="30" customHeight="1" x14ac:dyDescent="0.25">
      <c r="A12" s="126"/>
      <c r="B12" s="128"/>
      <c r="C12" s="69">
        <f>IF(ISBLANK(N6),"",N6)</f>
        <v>13</v>
      </c>
      <c r="D12" s="70" t="s">
        <v>7</v>
      </c>
      <c r="E12" s="71">
        <f>IF(ISBLANK(L6),"",L6)</f>
        <v>24</v>
      </c>
      <c r="F12" s="69">
        <f>IF(ISBLANK(N8),"",N8)</f>
        <v>24</v>
      </c>
      <c r="G12" s="70" t="s">
        <v>7</v>
      </c>
      <c r="H12" s="71">
        <f>IF(ISBLANK(L8),"",L8)</f>
        <v>8</v>
      </c>
      <c r="I12" s="69">
        <f>IF(ISBLANK(N10),"",N10)</f>
        <v>27</v>
      </c>
      <c r="J12" s="70" t="s">
        <v>7</v>
      </c>
      <c r="K12" s="71">
        <f>IF(ISBLANK(L10),"",L10)</f>
        <v>18</v>
      </c>
      <c r="L12" s="114"/>
      <c r="M12" s="115"/>
      <c r="N12" s="116"/>
      <c r="O12" s="69">
        <v>21</v>
      </c>
      <c r="P12" s="70" t="s">
        <v>7</v>
      </c>
      <c r="Q12" s="71">
        <v>21</v>
      </c>
      <c r="R12" s="69">
        <v>29</v>
      </c>
      <c r="S12" s="70" t="s">
        <v>7</v>
      </c>
      <c r="T12" s="71">
        <v>19</v>
      </c>
      <c r="U12" s="118"/>
      <c r="V12" s="123"/>
      <c r="W12" s="68"/>
      <c r="X12" s="68"/>
      <c r="Y12" s="68"/>
      <c r="Z12" s="124"/>
    </row>
    <row r="13" spans="1:26" s="57" customFormat="1" ht="30" customHeight="1" x14ac:dyDescent="0.25">
      <c r="A13" s="125">
        <f>TRANSPOSE(O4)</f>
        <v>5</v>
      </c>
      <c r="B13" s="127" t="s">
        <v>48</v>
      </c>
      <c r="C13" s="108">
        <f>IF(AND(ISNUMBER(C14),ISNUMBER(E14)),IF(C14=E14,[1]Seadista!$B$6,IF(C14-E14&gt;0,[1]Seadista!$B$4,[1]Seadista!$B$5)),"Mängimata")</f>
        <v>0</v>
      </c>
      <c r="D13" s="109"/>
      <c r="E13" s="110"/>
      <c r="F13" s="108">
        <f>IF(AND(ISNUMBER(F14),ISNUMBER(H14)),IF(F14=H14,[1]Seadista!$B$6,IF(F14-H14&gt;0,[1]Seadista!$B$4,[1]Seadista!$B$5)),"Mängimata")</f>
        <v>2</v>
      </c>
      <c r="G13" s="109"/>
      <c r="H13" s="110"/>
      <c r="I13" s="108">
        <f>IF(AND(ISNUMBER(I14),ISNUMBER(K14)),IF(I14=K14,[1]Seadista!$B$6,IF(I14-K14&gt;0,[1]Seadista!$B$4,[1]Seadista!$B$5)),"Mängimata")</f>
        <v>2</v>
      </c>
      <c r="J13" s="109"/>
      <c r="K13" s="110"/>
      <c r="L13" s="108">
        <f>IF(AND(ISNUMBER(L14),ISNUMBER(N14)),IF(L14=N14,[1]Seadista!$B$6,IF(L14-N14&gt;0,[1]Seadista!$B$4,[1]Seadista!$B$5)),"Mängimata")</f>
        <v>1</v>
      </c>
      <c r="M13" s="109"/>
      <c r="N13" s="110"/>
      <c r="O13" s="111"/>
      <c r="P13" s="112"/>
      <c r="Q13" s="113"/>
      <c r="R13" s="108">
        <f>IF(AND(ISNUMBER(R14),ISNUMBER(T14)),IF(R14=T14,[1]Seadista!$B$6,IF(R14-T14&gt;0,[1]Seadista!$B$4,[1]Seadista!$B$5)),"Mängimata")</f>
        <v>2</v>
      </c>
      <c r="S13" s="109"/>
      <c r="T13" s="110"/>
      <c r="U13" s="117">
        <f>SUMIF($C13:$R13,"&gt;=0")</f>
        <v>7</v>
      </c>
      <c r="V13" s="119">
        <f>IF(AND(ISNUMBER(C14),ISNUMBER(E14),ISNUMBER(F14),ISNUMBER(H14),ISNUMBER(I14),ISNUMBER(K14),ISNUMBER(L14),ISNUMBER(N14),ISNUMBER(R14),ISNUMBER(T14)),C14-E14+F14-H14+I14-K14+L14-N14+R14-T14,"pooleli")</f>
        <v>25</v>
      </c>
      <c r="W13" s="68">
        <f>RANK($U13,$U$5:$U$16,-1)</f>
        <v>4</v>
      </c>
      <c r="X13" s="68">
        <f>RANK($V13,$V$5:$V$16,-1)*0.01</f>
        <v>0.05</v>
      </c>
      <c r="Y13" s="68">
        <f>W13+X13</f>
        <v>4.05</v>
      </c>
      <c r="Z13" s="121">
        <f>IF(AND(ISNUMBER($Y$5),ISNUMBER($Y$7),ISNUMBER($Y$9),ISNUMBER($Y$11),ISNUMBER($Y$13),ISNUMBER($Y$15)),RANK($Y13,$Y$5:$Y$16),"pooleli")</f>
        <v>2</v>
      </c>
    </row>
    <row r="14" spans="1:26" s="57" customFormat="1" ht="30" customHeight="1" x14ac:dyDescent="0.25">
      <c r="A14" s="126"/>
      <c r="B14" s="128"/>
      <c r="C14" s="69">
        <f>IF(ISBLANK(Q$6),"",Q$6)</f>
        <v>8</v>
      </c>
      <c r="D14" s="70"/>
      <c r="E14" s="71">
        <f>IF(ISBLANK(O6),"",O6)</f>
        <v>13</v>
      </c>
      <c r="F14" s="69">
        <f>IF(ISBLANK(Q8),"",Q8)</f>
        <v>22</v>
      </c>
      <c r="G14" s="70" t="s">
        <v>7</v>
      </c>
      <c r="H14" s="71">
        <f>IF(ISBLANK(O8),"",O8)</f>
        <v>19</v>
      </c>
      <c r="I14" s="69">
        <f>IF(ISBLANK(Q10),"",Q10)</f>
        <v>32</v>
      </c>
      <c r="J14" s="70" t="s">
        <v>7</v>
      </c>
      <c r="K14" s="71">
        <f>IF(ISBLANK(O10),"",O10)</f>
        <v>16</v>
      </c>
      <c r="L14" s="69">
        <f>IF(ISBLANK(Q12),"",Q12)</f>
        <v>21</v>
      </c>
      <c r="M14" s="70" t="s">
        <v>7</v>
      </c>
      <c r="N14" s="71">
        <f>IF(ISBLANK(O12),"",O12)</f>
        <v>21</v>
      </c>
      <c r="O14" s="114"/>
      <c r="P14" s="115"/>
      <c r="Q14" s="116"/>
      <c r="R14" s="69">
        <v>25</v>
      </c>
      <c r="S14" s="70" t="s">
        <v>7</v>
      </c>
      <c r="T14" s="71">
        <v>14</v>
      </c>
      <c r="U14" s="118"/>
      <c r="V14" s="123"/>
      <c r="W14" s="68"/>
      <c r="X14" s="68"/>
      <c r="Y14" s="68"/>
      <c r="Z14" s="124"/>
    </row>
    <row r="15" spans="1:26" s="58" customFormat="1" ht="30" customHeight="1" thickBot="1" x14ac:dyDescent="0.25">
      <c r="A15" s="125">
        <f>TRANSPOSE(R4)</f>
        <v>6</v>
      </c>
      <c r="B15" s="127" t="s">
        <v>49</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1</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1</v>
      </c>
      <c r="V15" s="119">
        <f>IF(AND(ISNUMBER(C16),ISNUMBER(E16),ISNUMBER(F16),ISNUMBER(H16),ISNUMBER(I16),ISNUMBER(K16),ISNUMBER(L16),ISNUMBER(N16),ISNUMBER(O16),ISNUMBER(Q16)),C16-E16+F16-H16+I16-K16+L16-N16+O16-Q16,"pooleli")</f>
        <v>-31</v>
      </c>
      <c r="W15" s="73">
        <f>RANK($U15,$U$5:$U$16,-1)</f>
        <v>1</v>
      </c>
      <c r="X15" s="73">
        <f>RANK($V15,$V$5:$V$16,-1)*0.01</f>
        <v>0.02</v>
      </c>
      <c r="Y15" s="73">
        <f>W15+X15</f>
        <v>1.02</v>
      </c>
      <c r="Z15" s="121">
        <f>IF(AND(ISNUMBER($Y$5),ISNUMBER($Y$7),ISNUMBER($Y$9),ISNUMBER($Y$11),ISNUMBER($Y$13),ISNUMBER($Y$15)),RANK($Y15,$Y$5:$Y$16),"pooleli")</f>
        <v>5</v>
      </c>
    </row>
    <row r="16" spans="1:26" s="58" customFormat="1" ht="30" customHeight="1" x14ac:dyDescent="0.2">
      <c r="A16" s="126"/>
      <c r="B16" s="128"/>
      <c r="C16" s="69">
        <f>IF(ISBLANK(T$6),"",T$6)</f>
        <v>12</v>
      </c>
      <c r="D16" s="70" t="s">
        <v>7</v>
      </c>
      <c r="E16" s="71">
        <f>IF(ISBLANK(R$6),"",R$6)</f>
        <v>18</v>
      </c>
      <c r="F16" s="69">
        <f>IF(ISBLANK(T8),"",T8)</f>
        <v>12</v>
      </c>
      <c r="G16" s="70" t="s">
        <v>7</v>
      </c>
      <c r="H16" s="71">
        <f>IF(ISBLANK(R8),"",R8)</f>
        <v>16</v>
      </c>
      <c r="I16" s="69">
        <f>IF(ISBLANK(T10),"",T10)</f>
        <v>11</v>
      </c>
      <c r="J16" s="70" t="s">
        <v>7</v>
      </c>
      <c r="K16" s="71">
        <f>IF(ISBLANK(R10),"",R10)</f>
        <v>11</v>
      </c>
      <c r="L16" s="69">
        <f>IF(ISBLANK(T12),"",T12)</f>
        <v>19</v>
      </c>
      <c r="M16" s="70" t="s">
        <v>7</v>
      </c>
      <c r="N16" s="71">
        <f>IF(ISBLANK(R12),"",R12)</f>
        <v>29</v>
      </c>
      <c r="O16" s="69">
        <f>IF(ISBLANK(T14),"",T14)</f>
        <v>14</v>
      </c>
      <c r="P16" s="70" t="s">
        <v>7</v>
      </c>
      <c r="Q16" s="71">
        <f>IF(ISBLANK(R14),"",R14)</f>
        <v>25</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6"/>
  <sheetViews>
    <sheetView topLeftCell="A3"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22</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50</v>
      </c>
      <c r="C5" s="111"/>
      <c r="D5" s="112"/>
      <c r="E5" s="113"/>
      <c r="F5" s="108">
        <f>IF(AND(ISNUMBER(F6),ISNUMBER(H6)),IF(F6=H6,[1]Seadista!B6,IF(F6-H6&gt;0,[1]Seadista!B4,[1]Seadista!B5)),"Mängimata")</f>
        <v>2</v>
      </c>
      <c r="G5" s="109"/>
      <c r="H5" s="110"/>
      <c r="I5" s="108">
        <f>IF(AND(ISNUMBER(I6),ISNUMBER(K6)),IF(I6=K6,[1]Seadista!B6,IF(I6-K6&gt;0,[1]Seadista!B4,[1]Seadista!B5)),"Mängimata")</f>
        <v>0</v>
      </c>
      <c r="J5" s="109"/>
      <c r="K5" s="110"/>
      <c r="L5" s="108">
        <f>IF(AND(ISNUMBER(L6),ISNUMBER(N6)),IF(L6=N6,[1]Seadista!$B$6,IF(L6-N6&gt;0,[1]Seadista!$B$4,[1]Seadista!$B$5)),"Mängimata")</f>
        <v>0</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6</v>
      </c>
      <c r="V5" s="119">
        <f>IF(AND(ISNUMBER(O6),ISNUMBER(Q6),ISNUMBER(F6),ISNUMBER(H6),ISNUMBER(I6),ISNUMBER(K6),ISNUMBER(L6),ISNUMBER(N6),ISNUMBER(R6),ISNUMBER(T6)),F6-H6+I6-K6+L6-N6+O6-Q6+R6-T6,"pooleli")</f>
        <v>60</v>
      </c>
      <c r="W5" s="68">
        <f>RANK($U5,$U$5:$U$16,-1)</f>
        <v>4</v>
      </c>
      <c r="X5" s="68">
        <f>RANK($V5,$V$5:$V$16,-1)*0.01</f>
        <v>0.05</v>
      </c>
      <c r="Y5" s="68">
        <f>W5+X5</f>
        <v>4.05</v>
      </c>
      <c r="Z5" s="121">
        <f>IF(AND(ISNUMBER($Y$5),ISNUMBER($Y$7),ISNUMBER($Y$9),ISNUMBER($Y$11),ISNUMBER($Y$13),ISNUMBER($Y$15)),RANK($Y5,$Y$5:$Y$16),"pooleli")</f>
        <v>3</v>
      </c>
    </row>
    <row r="6" spans="1:26" s="57" customFormat="1" ht="30" customHeight="1" x14ac:dyDescent="0.25">
      <c r="A6" s="126"/>
      <c r="B6" s="128"/>
      <c r="C6" s="114"/>
      <c r="D6" s="115"/>
      <c r="E6" s="116"/>
      <c r="F6" s="69">
        <v>34</v>
      </c>
      <c r="G6" s="70" t="s">
        <v>7</v>
      </c>
      <c r="H6" s="71">
        <v>13</v>
      </c>
      <c r="I6" s="69">
        <v>11</v>
      </c>
      <c r="J6" s="70" t="s">
        <v>7</v>
      </c>
      <c r="K6" s="71">
        <v>20</v>
      </c>
      <c r="L6" s="69">
        <v>11</v>
      </c>
      <c r="M6" s="70" t="s">
        <v>7</v>
      </c>
      <c r="N6" s="71">
        <v>14</v>
      </c>
      <c r="O6" s="69">
        <v>30</v>
      </c>
      <c r="P6" s="70" t="s">
        <v>7</v>
      </c>
      <c r="Q6" s="71">
        <v>5</v>
      </c>
      <c r="R6" s="69">
        <v>29</v>
      </c>
      <c r="S6" s="70" t="s">
        <v>7</v>
      </c>
      <c r="T6" s="71">
        <v>3</v>
      </c>
      <c r="U6" s="129"/>
      <c r="V6" s="123"/>
      <c r="W6" s="72"/>
      <c r="X6" s="72"/>
      <c r="Y6" s="72"/>
      <c r="Z6" s="124"/>
    </row>
    <row r="7" spans="1:26" s="57" customFormat="1" ht="30" customHeight="1" x14ac:dyDescent="0.25">
      <c r="A7" s="125">
        <f>TRANSPOSE(F4)</f>
        <v>2</v>
      </c>
      <c r="B7" s="127" t="s">
        <v>51</v>
      </c>
      <c r="C7" s="108">
        <f>IF(AND(ISNUMBER(C8),ISNUMBER(E8)),IF(C8=E8,[1]Seadista!B6,IF(C8-E8&gt;0,[1]Seadista!B4,[1]Seadista!B5)),"Mängimata")</f>
        <v>0</v>
      </c>
      <c r="D7" s="109"/>
      <c r="E7" s="110"/>
      <c r="F7" s="111"/>
      <c r="G7" s="112"/>
      <c r="H7" s="113"/>
      <c r="I7" s="108">
        <f>IF(AND(ISNUMBER(I8),ISNUMBER(K8)),IF(I8=K8,[1]Seadista!B6,IF(I8-K8&gt;0,[1]Seadista!B4,[1]Seadista!B5)),"Mängimata")</f>
        <v>0</v>
      </c>
      <c r="J7" s="109"/>
      <c r="K7" s="110"/>
      <c r="L7" s="108">
        <f>IF(AND(ISNUMBER(L8),ISNUMBER(N8)),IF(L8=N8,[1]Seadista!B6,IF(L8-N8&gt;0,[1]Seadista!B4,[1]Seadista!B5)),"Mängimata")</f>
        <v>0</v>
      </c>
      <c r="M7" s="109"/>
      <c r="N7" s="110"/>
      <c r="O7" s="108">
        <f>IF(AND(ISNUMBER(O8),ISNUMBER(Q8)),IF(O8=Q8,[1]Seadista!$B$6,IF(O8-Q8&gt;0,[1]Seadista!$B$4,[1]Seadista!$B$5)),"Mängimata")</f>
        <v>2</v>
      </c>
      <c r="P7" s="109"/>
      <c r="Q7" s="110"/>
      <c r="R7" s="108">
        <f>IF(AND(ISNUMBER(R8),ISNUMBER(T8)),IF(R8=T8,[1]Seadista!$B$6,IF(R8-T8&gt;0,[1]Seadista!$B$4,[1]Seadista!$B$5)),"Mängimata")</f>
        <v>2</v>
      </c>
      <c r="S7" s="109"/>
      <c r="T7" s="110"/>
      <c r="U7" s="117">
        <f>SUMIF($C7:$R7,"&gt;=0")</f>
        <v>4</v>
      </c>
      <c r="V7" s="119">
        <f>IF(AND(ISNUMBER(C8),ISNUMBER(E8),ISNUMBER(I8),ISNUMBER(K8),ISNUMBER(L8),ISNUMBER(N8),ISNUMBER(O8),ISNUMBER(Q8),ISNUMBER(R8),ISNUMBER(T8)),C8-E8+I8-K8+L8-N8+O8-Q8+R8-T8,"pooleli")</f>
        <v>-41</v>
      </c>
      <c r="W7" s="68">
        <f>RANK($U7,$U$5:$U$16,-1)</f>
        <v>3</v>
      </c>
      <c r="X7" s="68">
        <f>RANK($V7,$V$5:$V$16,-1)*0.01</f>
        <v>0.03</v>
      </c>
      <c r="Y7" s="68">
        <f>W7+X7</f>
        <v>3.03</v>
      </c>
      <c r="Z7" s="121">
        <f>IF(AND(ISNUMBER($Y$5),ISNUMBER($Y$7),ISNUMBER($Y$9),ISNUMBER($Y$11),ISNUMBER($Y$13),ISNUMBER($Y$15)),RANK($Y7,$Y$5:$Y$16),"pooleli")</f>
        <v>4</v>
      </c>
    </row>
    <row r="8" spans="1:26" s="57" customFormat="1" ht="30" customHeight="1" x14ac:dyDescent="0.25">
      <c r="A8" s="126"/>
      <c r="B8" s="128"/>
      <c r="C8" s="69">
        <f>IF(ISBLANK(H6),"",H6)</f>
        <v>13</v>
      </c>
      <c r="D8" s="70" t="s">
        <v>7</v>
      </c>
      <c r="E8" s="71">
        <f>IF(ISBLANK(F6),"",F6)</f>
        <v>34</v>
      </c>
      <c r="F8" s="114"/>
      <c r="G8" s="115"/>
      <c r="H8" s="116"/>
      <c r="I8" s="69">
        <v>6</v>
      </c>
      <c r="J8" s="70" t="s">
        <v>7</v>
      </c>
      <c r="K8" s="71">
        <v>30</v>
      </c>
      <c r="L8" s="69">
        <v>4</v>
      </c>
      <c r="M8" s="70" t="s">
        <v>7</v>
      </c>
      <c r="N8" s="71">
        <v>18</v>
      </c>
      <c r="O8" s="69">
        <v>20</v>
      </c>
      <c r="P8" s="70" t="s">
        <v>7</v>
      </c>
      <c r="Q8" s="71">
        <v>12</v>
      </c>
      <c r="R8" s="69">
        <v>18</v>
      </c>
      <c r="S8" s="70" t="s">
        <v>7</v>
      </c>
      <c r="T8" s="71">
        <v>8</v>
      </c>
      <c r="U8" s="118"/>
      <c r="V8" s="123"/>
      <c r="W8" s="68"/>
      <c r="X8" s="68"/>
      <c r="Y8" s="68"/>
      <c r="Z8" s="124"/>
    </row>
    <row r="9" spans="1:26" s="57" customFormat="1" ht="30" customHeight="1" x14ac:dyDescent="0.25">
      <c r="A9" s="125">
        <f>TRANSPOSE(I4)</f>
        <v>3</v>
      </c>
      <c r="B9" s="127" t="s">
        <v>52</v>
      </c>
      <c r="C9" s="108">
        <f>IF(AND(ISNUMBER(C10),ISNUMBER(E10)),IF(C10=E10,[1]Seadista!B6,IF(C10-E10&gt;0,[1]Seadista!B4,[1]Seadista!B5)),"Mängimata")</f>
        <v>2</v>
      </c>
      <c r="D9" s="109"/>
      <c r="E9" s="110"/>
      <c r="F9" s="108">
        <f>IF(AND(ISNUMBER(F10),ISNUMBER(H10)),IF(F10=H10,[1]Seadista!B6,IF(F10-H10&gt;0,[1]Seadista!B4,[1]Seadista!B5)),"Mängimata")</f>
        <v>2</v>
      </c>
      <c r="G9" s="109"/>
      <c r="H9" s="110"/>
      <c r="I9" s="111"/>
      <c r="J9" s="112"/>
      <c r="K9" s="113"/>
      <c r="L9" s="108">
        <f>IF(AND(ISNUMBER(L10),ISNUMBER(N10)),IF(L10=N10,[1]Seadista!B6,IF(L10-N10&gt;0,[1]Seadista!B4,[1]Seadista!B5)),"Mängimata")</f>
        <v>2</v>
      </c>
      <c r="M9" s="109"/>
      <c r="N9" s="110"/>
      <c r="O9" s="108">
        <f>IF(AND(ISNUMBER(O10),ISNUMBER(Q10)),IF(O10=Q10,[1]Seadista!$B$6,IF(O10-Q10&gt;0,[1]Seadista!$B$4,[1]Seadista!$B$5)),"Mängimata")</f>
        <v>2</v>
      </c>
      <c r="P9" s="109"/>
      <c r="Q9" s="110"/>
      <c r="R9" s="108">
        <f>IF(AND(ISNUMBER(R10),ISNUMBER(T10)),IF(R10=T10,[1]Seadista!$B$6,IF(R10-T10&gt;0,[1]Seadista!$B$4,[1]Seadista!$B$5)),"Mängimata")</f>
        <v>2</v>
      </c>
      <c r="S9" s="109"/>
      <c r="T9" s="110"/>
      <c r="U9" s="129">
        <f>SUMIF($C9:$R9,"&gt;=0")</f>
        <v>10</v>
      </c>
      <c r="V9" s="119">
        <f>IF(AND(ISNUMBER(F10),ISNUMBER(H10),ISNUMBER(C10),ISNUMBER(E10),ISNUMBER(L10),ISNUMBER(N10),ISNUMBER(O10),ISNUMBER(Q10),ISNUMBER(R10),ISNUMBER(T10)),F10-H10+C10-E10+L10-N10+O10-Q10+R10-T10,"pooleli")</f>
        <v>98</v>
      </c>
      <c r="W9" s="68">
        <f>RANK($U9,$U$5:$U$16,-1)</f>
        <v>6</v>
      </c>
      <c r="X9" s="68">
        <f>RANK($V9,$V$5:$V$16,-1)*0.01</f>
        <v>0.06</v>
      </c>
      <c r="Y9" s="68">
        <f>W9+X9</f>
        <v>6.06</v>
      </c>
      <c r="Z9" s="121">
        <f>IF(AND(ISNUMBER($Y$5),ISNUMBER($Y$7),ISNUMBER($Y$9),ISNUMBER($Y$11),ISNUMBER($Y$13),ISNUMBER($Y$15)),RANK($Y9,$Y$5:$Y$16),"pooleli")</f>
        <v>1</v>
      </c>
    </row>
    <row r="10" spans="1:26" s="57" customFormat="1" ht="30" customHeight="1" x14ac:dyDescent="0.25">
      <c r="A10" s="126"/>
      <c r="B10" s="128"/>
      <c r="C10" s="69">
        <f>IF(ISBLANK(K6),"",K6)</f>
        <v>20</v>
      </c>
      <c r="D10" s="70" t="s">
        <v>7</v>
      </c>
      <c r="E10" s="71">
        <f>IF(ISBLANK(I6),"",I6)</f>
        <v>11</v>
      </c>
      <c r="F10" s="69">
        <f>IF(ISBLANK(K8),"",K8)</f>
        <v>30</v>
      </c>
      <c r="G10" s="70" t="s">
        <v>7</v>
      </c>
      <c r="H10" s="71">
        <f>IF(ISBLANK(I8),"",I8)</f>
        <v>6</v>
      </c>
      <c r="I10" s="114"/>
      <c r="J10" s="115"/>
      <c r="K10" s="116"/>
      <c r="L10" s="69">
        <v>26</v>
      </c>
      <c r="M10" s="70" t="s">
        <v>7</v>
      </c>
      <c r="N10" s="71">
        <v>10</v>
      </c>
      <c r="O10" s="69">
        <v>29</v>
      </c>
      <c r="P10" s="70" t="s">
        <v>7</v>
      </c>
      <c r="Q10" s="71">
        <v>2</v>
      </c>
      <c r="R10" s="69">
        <v>22</v>
      </c>
      <c r="S10" s="70" t="s">
        <v>7</v>
      </c>
      <c r="T10" s="71">
        <v>0</v>
      </c>
      <c r="U10" s="129"/>
      <c r="V10" s="123"/>
      <c r="W10" s="68"/>
      <c r="X10" s="68"/>
      <c r="Y10" s="68"/>
      <c r="Z10" s="124"/>
    </row>
    <row r="11" spans="1:26" s="57" customFormat="1" ht="30" customHeight="1" x14ac:dyDescent="0.25">
      <c r="A11" s="125">
        <f>TRANSPOSE(L4)</f>
        <v>4</v>
      </c>
      <c r="B11" s="127" t="s">
        <v>53</v>
      </c>
      <c r="C11" s="108">
        <f>IF(AND(ISNUMBER(C12),ISNUMBER(E12)),IF(C12=E12,[1]Seadista!$B$6,IF(C12-E12&gt;0,[1]Seadista!$B$4,[1]Seadista!$B$5)),"Mängimata")</f>
        <v>2</v>
      </c>
      <c r="D11" s="109"/>
      <c r="E11" s="110"/>
      <c r="F11" s="108">
        <f>IF(AND(ISNUMBER(F12),ISNUMBER(H12)),IF(F12=H12,[1]Seadista!$B$6,IF(F12-H12&gt;0,[1]Seadista!$B$4,[1]Seadista!$B$5)),"Mängimata")</f>
        <v>2</v>
      </c>
      <c r="G11" s="109"/>
      <c r="H11" s="110"/>
      <c r="I11" s="108">
        <f>IF(AND(ISNUMBER(I12),ISNUMBER(K12)),IF(I12=K12,[1]Seadista!$B$6,IF(I12-K12&gt;0,[1]Seadista!$B$4,[1]Seadista!$B$5)),"Mängimata")</f>
        <v>0</v>
      </c>
      <c r="J11" s="109"/>
      <c r="K11" s="110"/>
      <c r="L11" s="111"/>
      <c r="M11" s="112"/>
      <c r="N11" s="113"/>
      <c r="O11" s="108">
        <f>IF(AND(ISNUMBER(O12),ISNUMBER(Q12)),IF(O12=Q12,[1]Seadista!$B$6,IF(O12-Q12&gt;0,[1]Seadista!$B$4,[1]Seadista!$B$5)),"Mängimata")</f>
        <v>2</v>
      </c>
      <c r="P11" s="109"/>
      <c r="Q11" s="110"/>
      <c r="R11" s="108">
        <f>IF(AND(ISNUMBER(R12),ISNUMBER(T12)),IF(R12=T12,[1]Seadista!$B$6,IF(R12-T12&gt;0,[1]Seadista!$B$4,[1]Seadista!$B$5)),"Mängimata")</f>
        <v>2</v>
      </c>
      <c r="S11" s="109"/>
      <c r="T11" s="110"/>
      <c r="U11" s="117">
        <f>SUMIF($C11:$R11,"&gt;=0")</f>
        <v>8</v>
      </c>
      <c r="V11" s="119">
        <f>IF(AND(ISNUMBER(F12),ISNUMBER(H12),ISNUMBER(I12),ISNUMBER(K12),ISNUMBER(C12),ISNUMBER(E12),ISNUMBER(O12),ISNUMBER(Q12),ISNUMBER(R12),ISNUMBER(T12)),F12-H12+I12-K12+C12-E12+O12-Q12+R12-T12,"pooleli")</f>
        <v>24</v>
      </c>
      <c r="W11" s="68">
        <f>RANK($U11,$U$5:$U$16,-1)</f>
        <v>5</v>
      </c>
      <c r="X11" s="68">
        <f>RANK($V11,$V$5:$V$16,-1)*0.01</f>
        <v>0.04</v>
      </c>
      <c r="Y11" s="68">
        <f>W11+X11</f>
        <v>5.04</v>
      </c>
      <c r="Z11" s="121">
        <f>IF(AND(ISNUMBER($Y$5),ISNUMBER($Y$7),ISNUMBER($Y$9),ISNUMBER($Y$11),ISNUMBER($Y$13),ISNUMBER($Y$15)),RANK($Y11,$Y$5:$Y$16),"pooleli")</f>
        <v>2</v>
      </c>
    </row>
    <row r="12" spans="1:26" s="57" customFormat="1" ht="30" customHeight="1" x14ac:dyDescent="0.25">
      <c r="A12" s="126"/>
      <c r="B12" s="128"/>
      <c r="C12" s="69">
        <f>IF(ISBLANK(N6),"",N6)</f>
        <v>14</v>
      </c>
      <c r="D12" s="70" t="s">
        <v>7</v>
      </c>
      <c r="E12" s="71">
        <f>IF(ISBLANK(L6),"",L6)</f>
        <v>11</v>
      </c>
      <c r="F12" s="69">
        <f>IF(ISBLANK(N8),"",N8)</f>
        <v>18</v>
      </c>
      <c r="G12" s="70" t="s">
        <v>7</v>
      </c>
      <c r="H12" s="71">
        <f>IF(ISBLANK(L8),"",L8)</f>
        <v>4</v>
      </c>
      <c r="I12" s="69">
        <f>IF(ISBLANK(N10),"",N10)</f>
        <v>10</v>
      </c>
      <c r="J12" s="70" t="s">
        <v>7</v>
      </c>
      <c r="K12" s="71">
        <f>IF(ISBLANK(L10),"",L10)</f>
        <v>26</v>
      </c>
      <c r="L12" s="114"/>
      <c r="M12" s="115"/>
      <c r="N12" s="116"/>
      <c r="O12" s="69">
        <v>15</v>
      </c>
      <c r="P12" s="70" t="s">
        <v>7</v>
      </c>
      <c r="Q12" s="71">
        <v>6</v>
      </c>
      <c r="R12" s="69">
        <v>19</v>
      </c>
      <c r="S12" s="70" t="s">
        <v>7</v>
      </c>
      <c r="T12" s="71">
        <v>5</v>
      </c>
      <c r="U12" s="118"/>
      <c r="V12" s="123"/>
      <c r="W12" s="68"/>
      <c r="X12" s="68"/>
      <c r="Y12" s="68"/>
      <c r="Z12" s="124"/>
    </row>
    <row r="13" spans="1:26" s="57" customFormat="1" ht="30" customHeight="1" x14ac:dyDescent="0.25">
      <c r="A13" s="125">
        <f>TRANSPOSE(O4)</f>
        <v>5</v>
      </c>
      <c r="B13" s="127" t="s">
        <v>54</v>
      </c>
      <c r="C13" s="108">
        <f>IF(AND(ISNUMBER(C14),ISNUMBER(E14)),IF(C14=E14,[1]Seadista!$B$6,IF(C14-E14&gt;0,[1]Seadista!$B$4,[1]Seadista!$B$5)),"Mängimata")</f>
        <v>0</v>
      </c>
      <c r="D13" s="109"/>
      <c r="E13" s="110"/>
      <c r="F13" s="108">
        <f>IF(AND(ISNUMBER(F14),ISNUMBER(H14)),IF(F14=H14,[1]Seadista!$B$6,IF(F14-H14&gt;0,[1]Seadista!$B$4,[1]Seadista!$B$5)),"Mängimata")</f>
        <v>0</v>
      </c>
      <c r="G13" s="109"/>
      <c r="H13" s="110"/>
      <c r="I13" s="108">
        <f>IF(AND(ISNUMBER(I14),ISNUMBER(K14)),IF(I14=K14,[1]Seadista!$B$6,IF(I14-K14&gt;0,[1]Seadista!$B$4,[1]Seadista!$B$5)),"Mängimata")</f>
        <v>0</v>
      </c>
      <c r="J13" s="109"/>
      <c r="K13" s="110"/>
      <c r="L13" s="108">
        <f>IF(AND(ISNUMBER(L14),ISNUMBER(N14)),IF(L14=N14,[1]Seadista!$B$6,IF(L14-N14&gt;0,[1]Seadista!$B$4,[1]Seadista!$B$5)),"Mängimata")</f>
        <v>0</v>
      </c>
      <c r="M13" s="109"/>
      <c r="N13" s="110"/>
      <c r="O13" s="111"/>
      <c r="P13" s="112"/>
      <c r="Q13" s="113"/>
      <c r="R13" s="108">
        <f>IF(AND(ISNUMBER(R14),ISNUMBER(T14)),IF(R14=T14,[1]Seadista!$B$6,IF(R14-T14&gt;0,[1]Seadista!$B$4,[1]Seadista!$B$5)),"Mängimata")</f>
        <v>2</v>
      </c>
      <c r="S13" s="109"/>
      <c r="T13" s="110"/>
      <c r="U13" s="117">
        <f>SUMIF($C13:$R13,"&gt;=0")</f>
        <v>2</v>
      </c>
      <c r="V13" s="119">
        <f>IF(AND(ISNUMBER(C14),ISNUMBER(E14),ISNUMBER(F14),ISNUMBER(H14),ISNUMBER(I14),ISNUMBER(K14),ISNUMBER(L14),ISNUMBER(N14),ISNUMBER(R14),ISNUMBER(T14)),C14-E14+F14-H14+I14-K14+L14-N14+R14-T14,"pooleli")</f>
        <v>-55</v>
      </c>
      <c r="W13" s="68">
        <f>RANK($U13,$U$5:$U$16,-1)</f>
        <v>2</v>
      </c>
      <c r="X13" s="68">
        <f>RANK($V13,$V$5:$V$16,-1)*0.01</f>
        <v>0.02</v>
      </c>
      <c r="Y13" s="68">
        <f>W13+X13</f>
        <v>2.02</v>
      </c>
      <c r="Z13" s="121">
        <f>IF(AND(ISNUMBER($Y$5),ISNUMBER($Y$7),ISNUMBER($Y$9),ISNUMBER($Y$11),ISNUMBER($Y$13),ISNUMBER($Y$15)),RANK($Y13,$Y$5:$Y$16),"pooleli")</f>
        <v>5</v>
      </c>
    </row>
    <row r="14" spans="1:26" s="57" customFormat="1" ht="30" customHeight="1" x14ac:dyDescent="0.25">
      <c r="A14" s="126"/>
      <c r="B14" s="128"/>
      <c r="C14" s="69">
        <f>IF(ISBLANK(Q$6),"",Q$6)</f>
        <v>5</v>
      </c>
      <c r="D14" s="70"/>
      <c r="E14" s="71">
        <f>IF(ISBLANK(O6),"",O6)</f>
        <v>30</v>
      </c>
      <c r="F14" s="69">
        <f>IF(ISBLANK(Q8),"",Q8)</f>
        <v>12</v>
      </c>
      <c r="G14" s="70" t="s">
        <v>7</v>
      </c>
      <c r="H14" s="71">
        <f>IF(ISBLANK(O8),"",O8)</f>
        <v>20</v>
      </c>
      <c r="I14" s="69">
        <f>IF(ISBLANK(Q10),"",Q10)</f>
        <v>2</v>
      </c>
      <c r="J14" s="70" t="s">
        <v>7</v>
      </c>
      <c r="K14" s="71">
        <f>IF(ISBLANK(O10),"",O10)</f>
        <v>29</v>
      </c>
      <c r="L14" s="69">
        <f>IF(ISBLANK(Q12),"",Q12)</f>
        <v>6</v>
      </c>
      <c r="M14" s="70" t="s">
        <v>7</v>
      </c>
      <c r="N14" s="71">
        <f>IF(ISBLANK(O12),"",O12)</f>
        <v>15</v>
      </c>
      <c r="O14" s="114"/>
      <c r="P14" s="115"/>
      <c r="Q14" s="116"/>
      <c r="R14" s="69">
        <v>21</v>
      </c>
      <c r="S14" s="70" t="s">
        <v>7</v>
      </c>
      <c r="T14" s="71">
        <v>7</v>
      </c>
      <c r="U14" s="118"/>
      <c r="V14" s="123"/>
      <c r="W14" s="68"/>
      <c r="X14" s="68"/>
      <c r="Y14" s="68"/>
      <c r="Z14" s="124"/>
    </row>
    <row r="15" spans="1:26" s="58" customFormat="1" ht="30" customHeight="1" thickBot="1" x14ac:dyDescent="0.25">
      <c r="A15" s="125">
        <f>TRANSPOSE(R4)</f>
        <v>6</v>
      </c>
      <c r="B15" s="127" t="s">
        <v>55</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0</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0</v>
      </c>
      <c r="V15" s="119">
        <f>IF(AND(ISNUMBER(C16),ISNUMBER(E16),ISNUMBER(F16),ISNUMBER(H16),ISNUMBER(I16),ISNUMBER(K16),ISNUMBER(L16),ISNUMBER(N16),ISNUMBER(O16),ISNUMBER(Q16)),C16-E16+F16-H16+I16-K16+L16-N16+O16-Q16,"pooleli")</f>
        <v>-86</v>
      </c>
      <c r="W15" s="73">
        <f>RANK($U15,$U$5:$U$16,-1)</f>
        <v>1</v>
      </c>
      <c r="X15" s="73">
        <f>RANK($V15,$V$5:$V$16,-1)*0.01</f>
        <v>0.01</v>
      </c>
      <c r="Y15" s="73">
        <f>W15+X15</f>
        <v>1.01</v>
      </c>
      <c r="Z15" s="121">
        <f>IF(AND(ISNUMBER($Y$5),ISNUMBER($Y$7),ISNUMBER($Y$9),ISNUMBER($Y$11),ISNUMBER($Y$13),ISNUMBER($Y$15)),RANK($Y15,$Y$5:$Y$16),"pooleli")</f>
        <v>6</v>
      </c>
    </row>
    <row r="16" spans="1:26" s="58" customFormat="1" ht="30" customHeight="1" x14ac:dyDescent="0.2">
      <c r="A16" s="126"/>
      <c r="B16" s="128"/>
      <c r="C16" s="69">
        <f>IF(ISBLANK(T$6),"",T$6)</f>
        <v>3</v>
      </c>
      <c r="D16" s="70" t="s">
        <v>7</v>
      </c>
      <c r="E16" s="71">
        <f>IF(ISBLANK(R$6),"",R$6)</f>
        <v>29</v>
      </c>
      <c r="F16" s="69">
        <f>IF(ISBLANK(T8),"",T8)</f>
        <v>8</v>
      </c>
      <c r="G16" s="70" t="s">
        <v>7</v>
      </c>
      <c r="H16" s="71">
        <f>IF(ISBLANK(R8),"",R8)</f>
        <v>18</v>
      </c>
      <c r="I16" s="69">
        <f>IF(ISBLANK(T10),"",T10)</f>
        <v>0</v>
      </c>
      <c r="J16" s="70" t="s">
        <v>7</v>
      </c>
      <c r="K16" s="71">
        <f>IF(ISBLANK(R10),"",R10)</f>
        <v>22</v>
      </c>
      <c r="L16" s="69">
        <f>IF(ISBLANK(T12),"",T12)</f>
        <v>5</v>
      </c>
      <c r="M16" s="70" t="s">
        <v>7</v>
      </c>
      <c r="N16" s="71">
        <f>IF(ISBLANK(R12),"",R12)</f>
        <v>19</v>
      </c>
      <c r="O16" s="69">
        <f>IF(ISBLANK(T14),"",T14)</f>
        <v>7</v>
      </c>
      <c r="P16" s="70" t="s">
        <v>7</v>
      </c>
      <c r="Q16" s="71">
        <f>IF(ISBLANK(R14),"",R14)</f>
        <v>21</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6"/>
  <sheetViews>
    <sheetView topLeftCell="A2"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23</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35</v>
      </c>
      <c r="C5" s="111"/>
      <c r="D5" s="112"/>
      <c r="E5" s="113"/>
      <c r="F5" s="108">
        <f>IF(AND(ISNUMBER(F6),ISNUMBER(H6)),IF(F6=H6,[1]Seadista!B6,IF(F6-H6&gt;0,[1]Seadista!B4,[1]Seadista!B5)),"Mängimata")</f>
        <v>0</v>
      </c>
      <c r="G5" s="109"/>
      <c r="H5" s="110"/>
      <c r="I5" s="108">
        <f>IF(AND(ISNUMBER(I6),ISNUMBER(K6)),IF(I6=K6,[1]Seadista!B6,IF(I6-K6&gt;0,[1]Seadista!B4,[1]Seadista!B5)),"Mängimata")</f>
        <v>0</v>
      </c>
      <c r="J5" s="109"/>
      <c r="K5" s="110"/>
      <c r="L5" s="108">
        <f>IF(AND(ISNUMBER(L6),ISNUMBER(N6)),IF(L6=N6,[1]Seadista!$B$6,IF(L6-N6&gt;0,[1]Seadista!$B$4,[1]Seadista!$B$5)),"Mängimata")</f>
        <v>2</v>
      </c>
      <c r="M5" s="109"/>
      <c r="N5" s="110"/>
      <c r="O5" s="108">
        <f>IF(AND(ISNUMBER(O6),ISNUMBER(Q6)),IF(O6=Q6,[1]Seadista!$B$6,IF(O6-Q6&gt;0,[1]Seadista!$B$4,[1]Seadista!$B$5)),"Mängimata")</f>
        <v>0</v>
      </c>
      <c r="P5" s="109"/>
      <c r="Q5" s="110"/>
      <c r="R5" s="108">
        <f>IF(AND(ISNUMBER(R6),ISNUMBER(T6)),IF(R6=T6,[1]Seadista!$B$6,IF(R6-T6&gt;0,[1]Seadista!$B$4,[1]Seadista!$B$5)),"Mängimata")</f>
        <v>2</v>
      </c>
      <c r="S5" s="109"/>
      <c r="T5" s="110"/>
      <c r="U5" s="117">
        <f>SUMIF($C5:$R5,"&gt;=0")</f>
        <v>4</v>
      </c>
      <c r="V5" s="119">
        <f>IF(AND(ISNUMBER(O6),ISNUMBER(Q6),ISNUMBER(F6),ISNUMBER(H6),ISNUMBER(I6),ISNUMBER(K6),ISNUMBER(L6),ISNUMBER(N6),ISNUMBER(R6),ISNUMBER(T6)),F6-H6+I6-K6+L6-N6+O6-Q6+R6-T6,"pooleli")</f>
        <v>-11</v>
      </c>
      <c r="W5" s="68">
        <f>RANK($U5,$U$5:$U$16,-1)</f>
        <v>3</v>
      </c>
      <c r="X5" s="68">
        <f>RANK($V5,$V$5:$V$16,-1)*0.01</f>
        <v>0.03</v>
      </c>
      <c r="Y5" s="68">
        <f>W5+X5</f>
        <v>3.03</v>
      </c>
      <c r="Z5" s="121">
        <f>IF(AND(ISNUMBER($Y$5),ISNUMBER($Y$7),ISNUMBER($Y$9),ISNUMBER($Y$11),ISNUMBER($Y$13),ISNUMBER($Y$15)),RANK($Y5,$Y$5:$Y$16),"pooleli")</f>
        <v>4</v>
      </c>
    </row>
    <row r="6" spans="1:26" s="57" customFormat="1" ht="30" customHeight="1" x14ac:dyDescent="0.25">
      <c r="A6" s="126"/>
      <c r="B6" s="128"/>
      <c r="C6" s="114"/>
      <c r="D6" s="115"/>
      <c r="E6" s="116"/>
      <c r="F6" s="69">
        <v>9</v>
      </c>
      <c r="G6" s="70" t="s">
        <v>7</v>
      </c>
      <c r="H6" s="71">
        <v>21</v>
      </c>
      <c r="I6" s="69">
        <v>13</v>
      </c>
      <c r="J6" s="70" t="s">
        <v>7</v>
      </c>
      <c r="K6" s="71">
        <v>24</v>
      </c>
      <c r="L6" s="69">
        <v>10</v>
      </c>
      <c r="M6" s="70" t="s">
        <v>7</v>
      </c>
      <c r="N6" s="71">
        <v>0</v>
      </c>
      <c r="O6" s="69">
        <v>12</v>
      </c>
      <c r="P6" s="70" t="s">
        <v>7</v>
      </c>
      <c r="Q6" s="71">
        <v>22</v>
      </c>
      <c r="R6" s="69">
        <v>21</v>
      </c>
      <c r="S6" s="70" t="s">
        <v>7</v>
      </c>
      <c r="T6" s="71">
        <v>9</v>
      </c>
      <c r="U6" s="129"/>
      <c r="V6" s="123"/>
      <c r="W6" s="72"/>
      <c r="X6" s="72"/>
      <c r="Y6" s="72"/>
      <c r="Z6" s="124"/>
    </row>
    <row r="7" spans="1:26" s="57" customFormat="1" ht="30" customHeight="1" x14ac:dyDescent="0.25">
      <c r="A7" s="125">
        <f>TRANSPOSE(F4)</f>
        <v>2</v>
      </c>
      <c r="B7" s="127" t="s">
        <v>56</v>
      </c>
      <c r="C7" s="108">
        <f>IF(AND(ISNUMBER(C8),ISNUMBER(E8)),IF(C8=E8,[1]Seadista!B6,IF(C8-E8&gt;0,[1]Seadista!B4,[1]Seadista!B5)),"Mängimata")</f>
        <v>2</v>
      </c>
      <c r="D7" s="109"/>
      <c r="E7" s="110"/>
      <c r="F7" s="111"/>
      <c r="G7" s="112"/>
      <c r="H7" s="113"/>
      <c r="I7" s="108">
        <f>IF(AND(ISNUMBER(I8),ISNUMBER(K8)),IF(I8=K8,[1]Seadista!B6,IF(I8-K8&gt;0,[1]Seadista!B4,[1]Seadista!B5)),"Mängimata")</f>
        <v>0</v>
      </c>
      <c r="J7" s="109"/>
      <c r="K7" s="110"/>
      <c r="L7" s="108">
        <f>IF(AND(ISNUMBER(L8),ISNUMBER(N8)),IF(L8=N8,[1]Seadista!B6,IF(L8-N8&gt;0,[1]Seadista!B4,[1]Seadista!B5)),"Mängimata")</f>
        <v>2</v>
      </c>
      <c r="M7" s="109"/>
      <c r="N7" s="110"/>
      <c r="O7" s="108">
        <f>IF(AND(ISNUMBER(O8),ISNUMBER(Q8)),IF(O8=Q8,[1]Seadista!$B$6,IF(O8-Q8&gt;0,[1]Seadista!$B$4,[1]Seadista!$B$5)),"Mängimata")</f>
        <v>0</v>
      </c>
      <c r="P7" s="109"/>
      <c r="Q7" s="110"/>
      <c r="R7" s="108">
        <f>IF(AND(ISNUMBER(R8),ISNUMBER(T8)),IF(R8=T8,[1]Seadista!$B$6,IF(R8-T8&gt;0,[1]Seadista!$B$4,[1]Seadista!$B$5)),"Mängimata")</f>
        <v>2</v>
      </c>
      <c r="S7" s="109"/>
      <c r="T7" s="110"/>
      <c r="U7" s="117">
        <f>SUMIF($C7:$R7,"&gt;=0")</f>
        <v>6</v>
      </c>
      <c r="V7" s="119">
        <f>IF(AND(ISNUMBER(C8),ISNUMBER(E8),ISNUMBER(I8),ISNUMBER(K8),ISNUMBER(L8),ISNUMBER(N8),ISNUMBER(O8),ISNUMBER(Q8),ISNUMBER(R8),ISNUMBER(T8)),C8-E8+I8-K8+L8-N8+O8-Q8+R8-T8,"pooleli")</f>
        <v>9</v>
      </c>
      <c r="W7" s="68">
        <f>RANK($U7,$U$5:$U$16,-1)</f>
        <v>4</v>
      </c>
      <c r="X7" s="68">
        <f>RANK($V7,$V$5:$V$16,-1)*0.01</f>
        <v>0.04</v>
      </c>
      <c r="Y7" s="68">
        <f>W7+X7</f>
        <v>4.04</v>
      </c>
      <c r="Z7" s="121">
        <f>IF(AND(ISNUMBER($Y$5),ISNUMBER($Y$7),ISNUMBER($Y$9),ISNUMBER($Y$11),ISNUMBER($Y$13),ISNUMBER($Y$15)),RANK($Y7,$Y$5:$Y$16),"pooleli")</f>
        <v>3</v>
      </c>
    </row>
    <row r="8" spans="1:26" s="57" customFormat="1" ht="30" customHeight="1" x14ac:dyDescent="0.25">
      <c r="A8" s="126"/>
      <c r="B8" s="128"/>
      <c r="C8" s="69">
        <f>IF(ISBLANK(H6),"",H6)</f>
        <v>21</v>
      </c>
      <c r="D8" s="70" t="s">
        <v>7</v>
      </c>
      <c r="E8" s="71">
        <f>IF(ISBLANK(F6),"",F6)</f>
        <v>9</v>
      </c>
      <c r="F8" s="114"/>
      <c r="G8" s="115"/>
      <c r="H8" s="116"/>
      <c r="I8" s="69">
        <v>15</v>
      </c>
      <c r="J8" s="70" t="s">
        <v>7</v>
      </c>
      <c r="K8" s="71">
        <v>23</v>
      </c>
      <c r="L8" s="69">
        <v>11</v>
      </c>
      <c r="M8" s="70" t="s">
        <v>7</v>
      </c>
      <c r="N8" s="71">
        <v>9</v>
      </c>
      <c r="O8" s="69">
        <v>11</v>
      </c>
      <c r="P8" s="70" t="s">
        <v>7</v>
      </c>
      <c r="Q8" s="71">
        <v>16</v>
      </c>
      <c r="R8" s="69">
        <v>20</v>
      </c>
      <c r="S8" s="70" t="s">
        <v>7</v>
      </c>
      <c r="T8" s="71">
        <v>12</v>
      </c>
      <c r="U8" s="118"/>
      <c r="V8" s="123"/>
      <c r="W8" s="68"/>
      <c r="X8" s="68"/>
      <c r="Y8" s="68"/>
      <c r="Z8" s="124"/>
    </row>
    <row r="9" spans="1:26" s="57" customFormat="1" ht="30" customHeight="1" x14ac:dyDescent="0.25">
      <c r="A9" s="125">
        <f>TRANSPOSE(I4)</f>
        <v>3</v>
      </c>
      <c r="B9" s="127" t="s">
        <v>57</v>
      </c>
      <c r="C9" s="108">
        <f>IF(AND(ISNUMBER(C10),ISNUMBER(E10)),IF(C10=E10,[1]Seadista!B6,IF(C10-E10&gt;0,[1]Seadista!B4,[1]Seadista!B5)),"Mängimata")</f>
        <v>2</v>
      </c>
      <c r="D9" s="109"/>
      <c r="E9" s="110"/>
      <c r="F9" s="108">
        <f>IF(AND(ISNUMBER(F10),ISNUMBER(H10)),IF(F10=H10,[1]Seadista!B6,IF(F10-H10&gt;0,[1]Seadista!B4,[1]Seadista!B5)),"Mängimata")</f>
        <v>2</v>
      </c>
      <c r="G9" s="109"/>
      <c r="H9" s="110"/>
      <c r="I9" s="111"/>
      <c r="J9" s="112"/>
      <c r="K9" s="113"/>
      <c r="L9" s="108">
        <f>IF(AND(ISNUMBER(L10),ISNUMBER(N10)),IF(L10=N10,[1]Seadista!B6,IF(L10-N10&gt;0,[1]Seadista!B4,[1]Seadista!B5)),"Mängimata")</f>
        <v>2</v>
      </c>
      <c r="M9" s="109"/>
      <c r="N9" s="110"/>
      <c r="O9" s="108">
        <f>IF(AND(ISNUMBER(O10),ISNUMBER(Q10)),IF(O10=Q10,[1]Seadista!$B$6,IF(O10-Q10&gt;0,[1]Seadista!$B$4,[1]Seadista!$B$5)),"Mängimata")</f>
        <v>2</v>
      </c>
      <c r="P9" s="109"/>
      <c r="Q9" s="110"/>
      <c r="R9" s="108">
        <f>IF(AND(ISNUMBER(R10),ISNUMBER(T10)),IF(R10=T10,[1]Seadista!$B$6,IF(R10-T10&gt;0,[1]Seadista!$B$4,[1]Seadista!$B$5)),"Mängimata")</f>
        <v>2</v>
      </c>
      <c r="S9" s="109"/>
      <c r="T9" s="110"/>
      <c r="U9" s="129">
        <f>SUMIF($C9:$R9,"&gt;=0")</f>
        <v>10</v>
      </c>
      <c r="V9" s="119">
        <f>IF(AND(ISNUMBER(F10),ISNUMBER(H10),ISNUMBER(C10),ISNUMBER(E10),ISNUMBER(L10),ISNUMBER(N10),ISNUMBER(O10),ISNUMBER(Q10),ISNUMBER(R10),ISNUMBER(T10)),F10-H10+C10-E10+L10-N10+O10-Q10+R10-T10,"pooleli")</f>
        <v>54</v>
      </c>
      <c r="W9" s="68">
        <f>RANK($U9,$U$5:$U$16,-1)</f>
        <v>6</v>
      </c>
      <c r="X9" s="68">
        <f>RANK($V9,$V$5:$V$16,-1)*0.01</f>
        <v>0.06</v>
      </c>
      <c r="Y9" s="68">
        <f>W9+X9</f>
        <v>6.06</v>
      </c>
      <c r="Z9" s="121">
        <f>IF(AND(ISNUMBER($Y$5),ISNUMBER($Y$7),ISNUMBER($Y$9),ISNUMBER($Y$11),ISNUMBER($Y$13),ISNUMBER($Y$15)),RANK($Y9,$Y$5:$Y$16),"pooleli")</f>
        <v>1</v>
      </c>
    </row>
    <row r="10" spans="1:26" s="57" customFormat="1" ht="30" customHeight="1" x14ac:dyDescent="0.25">
      <c r="A10" s="126"/>
      <c r="B10" s="128"/>
      <c r="C10" s="69">
        <f>IF(ISBLANK(K6),"",K6)</f>
        <v>24</v>
      </c>
      <c r="D10" s="70" t="s">
        <v>7</v>
      </c>
      <c r="E10" s="71">
        <f>IF(ISBLANK(I6),"",I6)</f>
        <v>13</v>
      </c>
      <c r="F10" s="69">
        <f>IF(ISBLANK(K8),"",K8)</f>
        <v>23</v>
      </c>
      <c r="G10" s="70" t="s">
        <v>7</v>
      </c>
      <c r="H10" s="71">
        <f>IF(ISBLANK(I8),"",I8)</f>
        <v>15</v>
      </c>
      <c r="I10" s="114"/>
      <c r="J10" s="115"/>
      <c r="K10" s="116"/>
      <c r="L10" s="69">
        <v>19</v>
      </c>
      <c r="M10" s="70" t="s">
        <v>7</v>
      </c>
      <c r="N10" s="71">
        <v>3</v>
      </c>
      <c r="O10" s="69">
        <v>16</v>
      </c>
      <c r="P10" s="70" t="s">
        <v>7</v>
      </c>
      <c r="Q10" s="71">
        <v>15</v>
      </c>
      <c r="R10" s="69">
        <v>23</v>
      </c>
      <c r="S10" s="70" t="s">
        <v>7</v>
      </c>
      <c r="T10" s="71">
        <v>5</v>
      </c>
      <c r="U10" s="129"/>
      <c r="V10" s="123"/>
      <c r="W10" s="68"/>
      <c r="X10" s="68"/>
      <c r="Y10" s="68"/>
      <c r="Z10" s="124"/>
    </row>
    <row r="11" spans="1:26" s="57" customFormat="1" ht="30" customHeight="1" x14ac:dyDescent="0.25">
      <c r="A11" s="125">
        <f>TRANSPOSE(L4)</f>
        <v>4</v>
      </c>
      <c r="B11" s="127" t="s">
        <v>47</v>
      </c>
      <c r="C11" s="108">
        <f>IF(AND(ISNUMBER(C12),ISNUMBER(E12)),IF(C12=E12,[1]Seadista!$B$6,IF(C12-E12&gt;0,[1]Seadista!$B$4,[1]Seadista!$B$5)),"Mängimata")</f>
        <v>0</v>
      </c>
      <c r="D11" s="109"/>
      <c r="E11" s="110"/>
      <c r="F11" s="108">
        <f>IF(AND(ISNUMBER(F12),ISNUMBER(H12)),IF(F12=H12,[1]Seadista!$B$6,IF(F12-H12&gt;0,[1]Seadista!$B$4,[1]Seadista!$B$5)),"Mängimata")</f>
        <v>0</v>
      </c>
      <c r="G11" s="109"/>
      <c r="H11" s="110"/>
      <c r="I11" s="108">
        <f>IF(AND(ISNUMBER(I12),ISNUMBER(K12)),IF(I12=K12,[1]Seadista!$B$6,IF(I12-K12&gt;0,[1]Seadista!$B$4,[1]Seadista!$B$5)),"Mängimata")</f>
        <v>0</v>
      </c>
      <c r="J11" s="109"/>
      <c r="K11" s="110"/>
      <c r="L11" s="111"/>
      <c r="M11" s="112"/>
      <c r="N11" s="113"/>
      <c r="O11" s="108">
        <f>IF(AND(ISNUMBER(O12),ISNUMBER(Q12)),IF(O12=Q12,[1]Seadista!$B$6,IF(O12-Q12&gt;0,[1]Seadista!$B$4,[1]Seadista!$B$5)),"Mängimata")</f>
        <v>0</v>
      </c>
      <c r="P11" s="109"/>
      <c r="Q11" s="110"/>
      <c r="R11" s="108">
        <f>IF(AND(ISNUMBER(R12),ISNUMBER(T12)),IF(R12=T12,[1]Seadista!$B$6,IF(R12-T12&gt;0,[1]Seadista!$B$4,[1]Seadista!$B$5)),"Mängimata")</f>
        <v>2</v>
      </c>
      <c r="S11" s="109"/>
      <c r="T11" s="110"/>
      <c r="U11" s="117">
        <f>SUMIF($C11:$R11,"&gt;=0")</f>
        <v>2</v>
      </c>
      <c r="V11" s="119">
        <f>IF(AND(ISNUMBER(F12),ISNUMBER(H12),ISNUMBER(I12),ISNUMBER(K12),ISNUMBER(C12),ISNUMBER(E12),ISNUMBER(O12),ISNUMBER(Q12),ISNUMBER(R12),ISNUMBER(T12)),F12-H12+I12-K12+C12-E12+O12-Q12+R12-T12,"pooleli")</f>
        <v>-35</v>
      </c>
      <c r="W11" s="68">
        <f>RANK($U11,$U$5:$U$16,-1)</f>
        <v>2</v>
      </c>
      <c r="X11" s="68">
        <f>RANK($V11,$V$5:$V$16,-1)*0.01</f>
        <v>0.02</v>
      </c>
      <c r="Y11" s="68">
        <f>W11+X11</f>
        <v>2.02</v>
      </c>
      <c r="Z11" s="121">
        <f>IF(AND(ISNUMBER($Y$5),ISNUMBER($Y$7),ISNUMBER($Y$9),ISNUMBER($Y$11),ISNUMBER($Y$13),ISNUMBER($Y$15)),RANK($Y11,$Y$5:$Y$16),"pooleli")</f>
        <v>5</v>
      </c>
    </row>
    <row r="12" spans="1:26" s="57" customFormat="1" ht="30" customHeight="1" x14ac:dyDescent="0.25">
      <c r="A12" s="126"/>
      <c r="B12" s="128"/>
      <c r="C12" s="69">
        <f>IF(ISBLANK(N6),"",N6)</f>
        <v>0</v>
      </c>
      <c r="D12" s="70" t="s">
        <v>7</v>
      </c>
      <c r="E12" s="71">
        <f>IF(ISBLANK(L6),"",L6)</f>
        <v>10</v>
      </c>
      <c r="F12" s="69">
        <f>IF(ISBLANK(N8),"",N8)</f>
        <v>9</v>
      </c>
      <c r="G12" s="70" t="s">
        <v>7</v>
      </c>
      <c r="H12" s="71">
        <f>IF(ISBLANK(L8),"",L8)</f>
        <v>11</v>
      </c>
      <c r="I12" s="69">
        <f>IF(ISBLANK(N10),"",N10)</f>
        <v>3</v>
      </c>
      <c r="J12" s="70" t="s">
        <v>7</v>
      </c>
      <c r="K12" s="71">
        <f>IF(ISBLANK(L10),"",L10)</f>
        <v>19</v>
      </c>
      <c r="L12" s="114"/>
      <c r="M12" s="115"/>
      <c r="N12" s="116"/>
      <c r="O12" s="69">
        <v>7</v>
      </c>
      <c r="P12" s="70" t="s">
        <v>7</v>
      </c>
      <c r="Q12" s="71">
        <v>18</v>
      </c>
      <c r="R12" s="69">
        <v>15</v>
      </c>
      <c r="S12" s="70" t="s">
        <v>7</v>
      </c>
      <c r="T12" s="71">
        <v>11</v>
      </c>
      <c r="U12" s="118"/>
      <c r="V12" s="123"/>
      <c r="W12" s="68"/>
      <c r="X12" s="68"/>
      <c r="Y12" s="68"/>
      <c r="Z12" s="124"/>
    </row>
    <row r="13" spans="1:26" s="57" customFormat="1" ht="30" customHeight="1" x14ac:dyDescent="0.25">
      <c r="A13" s="125">
        <f>TRANSPOSE(O4)</f>
        <v>5</v>
      </c>
      <c r="B13" s="127" t="s">
        <v>58</v>
      </c>
      <c r="C13" s="108">
        <f>IF(AND(ISNUMBER(C14),ISNUMBER(E14)),IF(C14=E14,[1]Seadista!$B$6,IF(C14-E14&gt;0,[1]Seadista!$B$4,[1]Seadista!$B$5)),"Mängimata")</f>
        <v>2</v>
      </c>
      <c r="D13" s="109"/>
      <c r="E13" s="110"/>
      <c r="F13" s="108">
        <f>IF(AND(ISNUMBER(F14),ISNUMBER(H14)),IF(F14=H14,[1]Seadista!$B$6,IF(F14-H14&gt;0,[1]Seadista!$B$4,[1]Seadista!$B$5)),"Mängimata")</f>
        <v>2</v>
      </c>
      <c r="G13" s="109"/>
      <c r="H13" s="110"/>
      <c r="I13" s="108">
        <f>IF(AND(ISNUMBER(I14),ISNUMBER(K14)),IF(I14=K14,[1]Seadista!$B$6,IF(I14-K14&gt;0,[1]Seadista!$B$4,[1]Seadista!$B$5)),"Mängimata")</f>
        <v>0</v>
      </c>
      <c r="J13" s="109"/>
      <c r="K13" s="110"/>
      <c r="L13" s="108">
        <f>IF(AND(ISNUMBER(L14),ISNUMBER(N14)),IF(L14=N14,[1]Seadista!$B$6,IF(L14-N14&gt;0,[1]Seadista!$B$4,[1]Seadista!$B$5)),"Mängimata")</f>
        <v>2</v>
      </c>
      <c r="M13" s="109"/>
      <c r="N13" s="110"/>
      <c r="O13" s="111"/>
      <c r="P13" s="112"/>
      <c r="Q13" s="113"/>
      <c r="R13" s="108">
        <f>IF(AND(ISNUMBER(R14),ISNUMBER(T14)),IF(R14=T14,[1]Seadista!$B$6,IF(R14-T14&gt;0,[1]Seadista!$B$4,[1]Seadista!$B$5)),"Mängimata")</f>
        <v>2</v>
      </c>
      <c r="S13" s="109"/>
      <c r="T13" s="110"/>
      <c r="U13" s="117">
        <f>SUMIF($C13:$R13,"&gt;=0")</f>
        <v>8</v>
      </c>
      <c r="V13" s="119">
        <f>IF(AND(ISNUMBER(C14),ISNUMBER(E14),ISNUMBER(F14),ISNUMBER(H14),ISNUMBER(I14),ISNUMBER(K14),ISNUMBER(L14),ISNUMBER(N14),ISNUMBER(R14),ISNUMBER(T14)),C14-E14+F14-H14+I14-K14+L14-N14+R14-T14,"pooleli")</f>
        <v>40</v>
      </c>
      <c r="W13" s="68">
        <f>RANK($U13,$U$5:$U$16,-1)</f>
        <v>5</v>
      </c>
      <c r="X13" s="68">
        <f>RANK($V13,$V$5:$V$16,-1)*0.01</f>
        <v>0.05</v>
      </c>
      <c r="Y13" s="68">
        <f>W13+X13</f>
        <v>5.05</v>
      </c>
      <c r="Z13" s="121">
        <f>IF(AND(ISNUMBER($Y$5),ISNUMBER($Y$7),ISNUMBER($Y$9),ISNUMBER($Y$11),ISNUMBER($Y$13),ISNUMBER($Y$15)),RANK($Y13,$Y$5:$Y$16),"pooleli")</f>
        <v>2</v>
      </c>
    </row>
    <row r="14" spans="1:26" s="57" customFormat="1" ht="30" customHeight="1" x14ac:dyDescent="0.25">
      <c r="A14" s="126"/>
      <c r="B14" s="128"/>
      <c r="C14" s="69">
        <f>IF(ISBLANK(Q$6),"",Q$6)</f>
        <v>22</v>
      </c>
      <c r="D14" s="70"/>
      <c r="E14" s="71">
        <f>IF(ISBLANK(O6),"",O6)</f>
        <v>12</v>
      </c>
      <c r="F14" s="69">
        <f>IF(ISBLANK(Q8),"",Q8)</f>
        <v>16</v>
      </c>
      <c r="G14" s="70" t="s">
        <v>7</v>
      </c>
      <c r="H14" s="71">
        <f>IF(ISBLANK(O8),"",O8)</f>
        <v>11</v>
      </c>
      <c r="I14" s="69">
        <f>IF(ISBLANK(Q10),"",Q10)</f>
        <v>15</v>
      </c>
      <c r="J14" s="70" t="s">
        <v>7</v>
      </c>
      <c r="K14" s="71">
        <f>IF(ISBLANK(O10),"",O10)</f>
        <v>16</v>
      </c>
      <c r="L14" s="69">
        <f>IF(ISBLANK(Q12),"",Q12)</f>
        <v>18</v>
      </c>
      <c r="M14" s="70" t="s">
        <v>7</v>
      </c>
      <c r="N14" s="71">
        <f>IF(ISBLANK(O12),"",O12)</f>
        <v>7</v>
      </c>
      <c r="O14" s="114"/>
      <c r="P14" s="115"/>
      <c r="Q14" s="116"/>
      <c r="R14" s="69">
        <v>24</v>
      </c>
      <c r="S14" s="70" t="s">
        <v>7</v>
      </c>
      <c r="T14" s="71">
        <v>9</v>
      </c>
      <c r="U14" s="118"/>
      <c r="V14" s="123"/>
      <c r="W14" s="68"/>
      <c r="X14" s="68"/>
      <c r="Y14" s="68"/>
      <c r="Z14" s="124"/>
    </row>
    <row r="15" spans="1:26" s="58" customFormat="1" ht="30" customHeight="1" thickBot="1" x14ac:dyDescent="0.25">
      <c r="A15" s="125">
        <f>TRANSPOSE(R4)</f>
        <v>6</v>
      </c>
      <c r="B15" s="127" t="s">
        <v>59</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0</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0</v>
      </c>
      <c r="V15" s="119">
        <f>IF(AND(ISNUMBER(C16),ISNUMBER(E16),ISNUMBER(F16),ISNUMBER(H16),ISNUMBER(I16),ISNUMBER(K16),ISNUMBER(L16),ISNUMBER(N16),ISNUMBER(O16),ISNUMBER(Q16)),C16-E16+F16-H16+I16-K16+L16-N16+O16-Q16,"pooleli")</f>
        <v>-57</v>
      </c>
      <c r="W15" s="73">
        <f>RANK($U15,$U$5:$U$16,-1)</f>
        <v>1</v>
      </c>
      <c r="X15" s="73">
        <f>RANK($V15,$V$5:$V$16,-1)*0.01</f>
        <v>0.01</v>
      </c>
      <c r="Y15" s="73">
        <f>W15+X15</f>
        <v>1.01</v>
      </c>
      <c r="Z15" s="121">
        <f>IF(AND(ISNUMBER($Y$5),ISNUMBER($Y$7),ISNUMBER($Y$9),ISNUMBER($Y$11),ISNUMBER($Y$13),ISNUMBER($Y$15)),RANK($Y15,$Y$5:$Y$16),"pooleli")</f>
        <v>6</v>
      </c>
    </row>
    <row r="16" spans="1:26" s="58" customFormat="1" ht="30" customHeight="1" x14ac:dyDescent="0.2">
      <c r="A16" s="126"/>
      <c r="B16" s="128"/>
      <c r="C16" s="69">
        <f>IF(ISBLANK(T$6),"",T$6)</f>
        <v>9</v>
      </c>
      <c r="D16" s="70" t="s">
        <v>7</v>
      </c>
      <c r="E16" s="71">
        <f>IF(ISBLANK(R$6),"",R$6)</f>
        <v>21</v>
      </c>
      <c r="F16" s="69">
        <f>IF(ISBLANK(T8),"",T8)</f>
        <v>12</v>
      </c>
      <c r="G16" s="70" t="s">
        <v>7</v>
      </c>
      <c r="H16" s="71">
        <f>IF(ISBLANK(R8),"",R8)</f>
        <v>20</v>
      </c>
      <c r="I16" s="69">
        <f>IF(ISBLANK(T10),"",T10)</f>
        <v>5</v>
      </c>
      <c r="J16" s="70" t="s">
        <v>7</v>
      </c>
      <c r="K16" s="71">
        <f>IF(ISBLANK(R10),"",R10)</f>
        <v>23</v>
      </c>
      <c r="L16" s="69">
        <f>IF(ISBLANK(T12),"",T12)</f>
        <v>11</v>
      </c>
      <c r="M16" s="70" t="s">
        <v>7</v>
      </c>
      <c r="N16" s="71">
        <f>IF(ISBLANK(R12),"",R12)</f>
        <v>15</v>
      </c>
      <c r="O16" s="69">
        <f>IF(ISBLANK(T14),"",T14)</f>
        <v>9</v>
      </c>
      <c r="P16" s="70" t="s">
        <v>7</v>
      </c>
      <c r="Q16" s="71">
        <f>IF(ISBLANK(R14),"",R14)</f>
        <v>24</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6"/>
  <sheetViews>
    <sheetView zoomScale="70" zoomScaleNormal="70" workbookViewId="0">
      <selection activeCell="R13" sqref="R13:T13"/>
    </sheetView>
  </sheetViews>
  <sheetFormatPr defaultRowHeight="15.75" x14ac:dyDescent="0.25"/>
  <cols>
    <col min="1" max="1" width="4.5703125" style="75" customWidth="1"/>
    <col min="2" max="2" width="27.28515625" style="58" customWidth="1"/>
    <col min="3" max="3" width="4.7109375" style="60" customWidth="1"/>
    <col min="4" max="4" width="2" style="60" customWidth="1"/>
    <col min="5" max="6" width="4.7109375" style="60" customWidth="1"/>
    <col min="7" max="7" width="2" style="60" customWidth="1"/>
    <col min="8" max="9" width="4.7109375" style="60" customWidth="1"/>
    <col min="10" max="10" width="2" style="60" customWidth="1"/>
    <col min="11" max="11" width="4.7109375" style="60" customWidth="1"/>
    <col min="12" max="12" width="4.7109375" style="58" customWidth="1"/>
    <col min="13" max="13" width="2" style="58" customWidth="1"/>
    <col min="14" max="14" width="4.7109375" style="58" customWidth="1"/>
    <col min="15" max="15" width="4.7109375" style="76" customWidth="1"/>
    <col min="16" max="16" width="2" style="76" customWidth="1"/>
    <col min="17" max="18" width="4.7109375" style="76" customWidth="1"/>
    <col min="19" max="19" width="2" style="76" customWidth="1"/>
    <col min="20" max="20" width="4.7109375" style="76" customWidth="1"/>
    <col min="21" max="22" width="10.7109375" style="58" customWidth="1"/>
    <col min="23" max="25" width="14.42578125" style="61" hidden="1" customWidth="1"/>
    <col min="26" max="26" width="10.85546875" style="61" customWidth="1"/>
    <col min="27" max="16384" width="9.140625" style="77"/>
  </cols>
  <sheetData>
    <row r="1" spans="1:26" s="55" customFormat="1" ht="52.5" customHeight="1" x14ac:dyDescent="0.25">
      <c r="B1" s="56" t="str">
        <f>TRANSPOSE(Seadista!A9)</f>
        <v>Tallinn Handball Cup 2016</v>
      </c>
      <c r="N1" s="57"/>
      <c r="O1" s="57"/>
      <c r="P1" s="57"/>
      <c r="Q1" s="57"/>
    </row>
    <row r="2" spans="1:26" s="58" customFormat="1" ht="37.5" customHeight="1" x14ac:dyDescent="0.2">
      <c r="B2" s="59" t="str">
        <f>TRANSPOSE(Seadista!A12)</f>
        <v>Tallinn, June 11 - 13 2016</v>
      </c>
      <c r="C2" s="60"/>
      <c r="D2" s="60"/>
      <c r="E2" s="60"/>
      <c r="F2" s="60"/>
      <c r="G2" s="60"/>
      <c r="H2" s="60"/>
      <c r="I2" s="60"/>
      <c r="J2" s="60"/>
      <c r="K2" s="60"/>
      <c r="N2" s="61"/>
      <c r="O2" s="61"/>
      <c r="P2" s="61"/>
      <c r="Q2" s="61"/>
    </row>
    <row r="3" spans="1:26" s="62" customFormat="1" ht="30" customHeight="1" x14ac:dyDescent="0.25">
      <c r="A3" s="130" t="s">
        <v>24</v>
      </c>
      <c r="B3" s="131"/>
      <c r="C3" s="131"/>
      <c r="D3" s="131"/>
      <c r="E3" s="131"/>
      <c r="F3" s="131"/>
      <c r="G3" s="131"/>
      <c r="H3" s="131"/>
      <c r="I3" s="131"/>
      <c r="J3" s="131"/>
      <c r="K3" s="131"/>
      <c r="L3" s="131"/>
      <c r="M3" s="131"/>
      <c r="N3" s="131"/>
      <c r="O3" s="131"/>
      <c r="P3" s="131"/>
      <c r="Q3" s="131"/>
      <c r="R3" s="131"/>
      <c r="S3" s="131"/>
      <c r="T3" s="131"/>
      <c r="U3" s="131"/>
      <c r="V3" s="131"/>
      <c r="W3" s="131"/>
      <c r="X3" s="131"/>
      <c r="Y3" s="131"/>
      <c r="Z3" s="132"/>
    </row>
    <row r="4" spans="1:26" s="67" customFormat="1" ht="20.25" customHeight="1" x14ac:dyDescent="0.25">
      <c r="A4" s="63"/>
      <c r="B4" s="64" t="s">
        <v>1</v>
      </c>
      <c r="C4" s="133">
        <v>1</v>
      </c>
      <c r="D4" s="134"/>
      <c r="E4" s="135"/>
      <c r="F4" s="133">
        <v>2</v>
      </c>
      <c r="G4" s="134"/>
      <c r="H4" s="135"/>
      <c r="I4" s="133">
        <v>3</v>
      </c>
      <c r="J4" s="134"/>
      <c r="K4" s="135"/>
      <c r="L4" s="133">
        <v>4</v>
      </c>
      <c r="M4" s="134"/>
      <c r="N4" s="135"/>
      <c r="O4" s="133">
        <v>5</v>
      </c>
      <c r="P4" s="134"/>
      <c r="Q4" s="135"/>
      <c r="R4" s="133">
        <v>6</v>
      </c>
      <c r="S4" s="134"/>
      <c r="T4" s="135"/>
      <c r="U4" s="65" t="s">
        <v>2</v>
      </c>
      <c r="V4" s="65" t="s">
        <v>3</v>
      </c>
      <c r="W4" s="66" t="s">
        <v>4</v>
      </c>
      <c r="X4" s="66" t="s">
        <v>5</v>
      </c>
      <c r="Y4" s="66"/>
      <c r="Z4" s="65" t="s">
        <v>6</v>
      </c>
    </row>
    <row r="5" spans="1:26" s="57" customFormat="1" ht="30" customHeight="1" x14ac:dyDescent="0.25">
      <c r="A5" s="125">
        <f>TRANSPOSE(C4)</f>
        <v>1</v>
      </c>
      <c r="B5" s="127" t="s">
        <v>42</v>
      </c>
      <c r="C5" s="111"/>
      <c r="D5" s="112"/>
      <c r="E5" s="113"/>
      <c r="F5" s="108">
        <f>IF(AND(ISNUMBER(F6),ISNUMBER(H6)),IF(F6=H6,[1]Seadista!B6,IF(F6-H6&gt;0,[1]Seadista!B4,[1]Seadista!B5)),"Mängimata")</f>
        <v>2</v>
      </c>
      <c r="G5" s="109"/>
      <c r="H5" s="110"/>
      <c r="I5" s="108">
        <f>IF(AND(ISNUMBER(I6),ISNUMBER(K6)),IF(I6=K6,[1]Seadista!B6,IF(I6-K6&gt;0,[1]Seadista!B4,[1]Seadista!B5)),"Mängimata")</f>
        <v>0</v>
      </c>
      <c r="J5" s="109"/>
      <c r="K5" s="110"/>
      <c r="L5" s="108">
        <f>IF(AND(ISNUMBER(L6),ISNUMBER(N6)),IF(L6=N6,[1]Seadista!$B$6,IF(L6-N6&gt;0,[1]Seadista!$B$4,[1]Seadista!$B$5)),"Mängimata")</f>
        <v>0</v>
      </c>
      <c r="M5" s="109"/>
      <c r="N5" s="110"/>
      <c r="O5" s="108">
        <f>IF(AND(ISNUMBER(O6),ISNUMBER(Q6)),IF(O6=Q6,[1]Seadista!$B$6,IF(O6-Q6&gt;0,[1]Seadista!$B$4,[1]Seadista!$B$5)),"Mängimata")</f>
        <v>2</v>
      </c>
      <c r="P5" s="109"/>
      <c r="Q5" s="110"/>
      <c r="R5" s="108">
        <f>IF(AND(ISNUMBER(R6),ISNUMBER(T6)),IF(R6=T6,[1]Seadista!$B$6,IF(R6-T6&gt;0,[1]Seadista!$B$4,[1]Seadista!$B$5)),"Mängimata")</f>
        <v>2</v>
      </c>
      <c r="S5" s="109"/>
      <c r="T5" s="110"/>
      <c r="U5" s="117">
        <f>SUMIF($C5:$R5,"&gt;=0")</f>
        <v>6</v>
      </c>
      <c r="V5" s="119">
        <f>IF(AND(ISNUMBER(O6),ISNUMBER(Q6),ISNUMBER(F6),ISNUMBER(H6),ISNUMBER(I6),ISNUMBER(K6),ISNUMBER(L6),ISNUMBER(N6),ISNUMBER(R6),ISNUMBER(T6)),F6-H6+I6-K6+L6-N6+O6-Q6+R6-T6,"pooleli")</f>
        <v>8</v>
      </c>
      <c r="W5" s="68">
        <f>RANK($U5,$U$5:$U$16,-1)</f>
        <v>4</v>
      </c>
      <c r="X5" s="68">
        <f>RANK($V5,$V$5:$V$16,-1)*0.01</f>
        <v>0.04</v>
      </c>
      <c r="Y5" s="68">
        <f>W5+X5</f>
        <v>4.04</v>
      </c>
      <c r="Z5" s="121">
        <f>IF(AND(ISNUMBER($Y$5),ISNUMBER($Y$7),ISNUMBER($Y$9),ISNUMBER($Y$11),ISNUMBER($Y$13),ISNUMBER($Y$15)),RANK($Y5,$Y$5:$Y$16),"pooleli")</f>
        <v>3</v>
      </c>
    </row>
    <row r="6" spans="1:26" s="57" customFormat="1" ht="30" customHeight="1" x14ac:dyDescent="0.25">
      <c r="A6" s="126"/>
      <c r="B6" s="128"/>
      <c r="C6" s="114"/>
      <c r="D6" s="115"/>
      <c r="E6" s="116"/>
      <c r="F6" s="69">
        <v>25</v>
      </c>
      <c r="G6" s="70" t="s">
        <v>7</v>
      </c>
      <c r="H6" s="71">
        <v>15</v>
      </c>
      <c r="I6" s="69">
        <v>11</v>
      </c>
      <c r="J6" s="70" t="s">
        <v>7</v>
      </c>
      <c r="K6" s="71">
        <v>26</v>
      </c>
      <c r="L6" s="69">
        <v>7</v>
      </c>
      <c r="M6" s="70" t="s">
        <v>7</v>
      </c>
      <c r="N6" s="71">
        <v>18</v>
      </c>
      <c r="O6" s="69">
        <v>16</v>
      </c>
      <c r="P6" s="70" t="s">
        <v>7</v>
      </c>
      <c r="Q6" s="71">
        <v>12</v>
      </c>
      <c r="R6" s="69">
        <v>25</v>
      </c>
      <c r="S6" s="70" t="s">
        <v>7</v>
      </c>
      <c r="T6" s="71">
        <v>5</v>
      </c>
      <c r="U6" s="129"/>
      <c r="V6" s="123"/>
      <c r="W6" s="72"/>
      <c r="X6" s="72"/>
      <c r="Y6" s="72"/>
      <c r="Z6" s="124"/>
    </row>
    <row r="7" spans="1:26" s="57" customFormat="1" ht="30" customHeight="1" x14ac:dyDescent="0.25">
      <c r="A7" s="125">
        <f>TRANSPOSE(F4)</f>
        <v>2</v>
      </c>
      <c r="B7" s="127" t="s">
        <v>60</v>
      </c>
      <c r="C7" s="108">
        <f>IF(AND(ISNUMBER(C8),ISNUMBER(E8)),IF(C8=E8,[1]Seadista!B6,IF(C8-E8&gt;0,[1]Seadista!B4,[1]Seadista!B5)),"Mängimata")</f>
        <v>0</v>
      </c>
      <c r="D7" s="109"/>
      <c r="E7" s="110"/>
      <c r="F7" s="111"/>
      <c r="G7" s="112"/>
      <c r="H7" s="113"/>
      <c r="I7" s="108">
        <f>IF(AND(ISNUMBER(I8),ISNUMBER(K8)),IF(I8=K8,[1]Seadista!B6,IF(I8-K8&gt;0,[1]Seadista!B4,[1]Seadista!B5)),"Mängimata")</f>
        <v>0</v>
      </c>
      <c r="J7" s="109"/>
      <c r="K7" s="110"/>
      <c r="L7" s="108">
        <f>IF(AND(ISNUMBER(L8),ISNUMBER(N8)),IF(L8=N8,[1]Seadista!B6,IF(L8-N8&gt;0,[1]Seadista!B4,[1]Seadista!B5)),"Mängimata")</f>
        <v>0</v>
      </c>
      <c r="M7" s="109"/>
      <c r="N7" s="110"/>
      <c r="O7" s="108">
        <f>IF(AND(ISNUMBER(O8),ISNUMBER(Q8)),IF(O8=Q8,[1]Seadista!$B$6,IF(O8-Q8&gt;0,[1]Seadista!$B$4,[1]Seadista!$B$5)),"Mängimata")</f>
        <v>2</v>
      </c>
      <c r="P7" s="109"/>
      <c r="Q7" s="110"/>
      <c r="R7" s="108">
        <f>IF(AND(ISNUMBER(R8),ISNUMBER(T8)),IF(R8=T8,[1]Seadista!$B$6,IF(R8-T8&gt;0,[1]Seadista!$B$4,[1]Seadista!$B$5)),"Mängimata")</f>
        <v>2</v>
      </c>
      <c r="S7" s="109"/>
      <c r="T7" s="110"/>
      <c r="U7" s="117">
        <f>SUMIF($C7:$R7,"&gt;=0")</f>
        <v>4</v>
      </c>
      <c r="V7" s="119">
        <f>IF(AND(ISNUMBER(C8),ISNUMBER(E8),ISNUMBER(I8),ISNUMBER(K8),ISNUMBER(L8),ISNUMBER(N8),ISNUMBER(O8),ISNUMBER(Q8),ISNUMBER(R8),ISNUMBER(T8)),C8-E8+I8-K8+L8-N8+O8-Q8+R8-T8,"pooleli")</f>
        <v>-36</v>
      </c>
      <c r="W7" s="68">
        <f>RANK($U7,$U$5:$U$16,-1)</f>
        <v>3</v>
      </c>
      <c r="X7" s="68">
        <f>RANK($V7,$V$5:$V$16,-1)*0.01</f>
        <v>0.02</v>
      </c>
      <c r="Y7" s="68">
        <f>W7+X7</f>
        <v>3.02</v>
      </c>
      <c r="Z7" s="121">
        <f>IF(AND(ISNUMBER($Y$5),ISNUMBER($Y$7),ISNUMBER($Y$9),ISNUMBER($Y$11),ISNUMBER($Y$13),ISNUMBER($Y$15)),RANK($Y7,$Y$5:$Y$16),"pooleli")</f>
        <v>4</v>
      </c>
    </row>
    <row r="8" spans="1:26" s="57" customFormat="1" ht="30" customHeight="1" x14ac:dyDescent="0.25">
      <c r="A8" s="126"/>
      <c r="B8" s="128"/>
      <c r="C8" s="69">
        <f>IF(ISBLANK(H6),"",H6)</f>
        <v>15</v>
      </c>
      <c r="D8" s="70" t="s">
        <v>7</v>
      </c>
      <c r="E8" s="71">
        <f>IF(ISBLANK(F6),"",F6)</f>
        <v>25</v>
      </c>
      <c r="F8" s="114"/>
      <c r="G8" s="115"/>
      <c r="H8" s="116"/>
      <c r="I8" s="69">
        <v>10</v>
      </c>
      <c r="J8" s="70" t="s">
        <v>7</v>
      </c>
      <c r="K8" s="71">
        <v>26</v>
      </c>
      <c r="L8" s="69">
        <v>5</v>
      </c>
      <c r="M8" s="70" t="s">
        <v>7</v>
      </c>
      <c r="N8" s="71">
        <v>25</v>
      </c>
      <c r="O8" s="69">
        <v>20</v>
      </c>
      <c r="P8" s="70" t="s">
        <v>7</v>
      </c>
      <c r="Q8" s="71">
        <v>19</v>
      </c>
      <c r="R8" s="69">
        <v>15</v>
      </c>
      <c r="S8" s="70" t="s">
        <v>7</v>
      </c>
      <c r="T8" s="71">
        <v>6</v>
      </c>
      <c r="U8" s="118"/>
      <c r="V8" s="123"/>
      <c r="W8" s="68"/>
      <c r="X8" s="68"/>
      <c r="Y8" s="68"/>
      <c r="Z8" s="124"/>
    </row>
    <row r="9" spans="1:26" s="57" customFormat="1" ht="30" customHeight="1" x14ac:dyDescent="0.25">
      <c r="A9" s="125">
        <f>TRANSPOSE(I4)</f>
        <v>3</v>
      </c>
      <c r="B9" s="127" t="s">
        <v>48</v>
      </c>
      <c r="C9" s="108">
        <f>IF(AND(ISNUMBER(C10),ISNUMBER(E10)),IF(C10=E10,[1]Seadista!B6,IF(C10-E10&gt;0,[1]Seadista!B4,[1]Seadista!B5)),"Mängimata")</f>
        <v>2</v>
      </c>
      <c r="D9" s="109"/>
      <c r="E9" s="110"/>
      <c r="F9" s="108">
        <f>IF(AND(ISNUMBER(F10),ISNUMBER(H10)),IF(F10=H10,[1]Seadista!B6,IF(F10-H10&gt;0,[1]Seadista!B4,[1]Seadista!B5)),"Mängimata")</f>
        <v>2</v>
      </c>
      <c r="G9" s="109"/>
      <c r="H9" s="110"/>
      <c r="I9" s="111"/>
      <c r="J9" s="112"/>
      <c r="K9" s="113"/>
      <c r="L9" s="108">
        <f>IF(AND(ISNUMBER(L10),ISNUMBER(N10)),IF(L10=N10,[1]Seadista!B6,IF(L10-N10&gt;0,[1]Seadista!B4,[1]Seadista!B5)),"Mängimata")</f>
        <v>0</v>
      </c>
      <c r="M9" s="109"/>
      <c r="N9" s="110"/>
      <c r="O9" s="108">
        <f>IF(AND(ISNUMBER(O10),ISNUMBER(Q10)),IF(O10=Q10,[1]Seadista!$B$6,IF(O10-Q10&gt;0,[1]Seadista!$B$4,[1]Seadista!$B$5)),"Mängimata")</f>
        <v>2</v>
      </c>
      <c r="P9" s="109"/>
      <c r="Q9" s="110"/>
      <c r="R9" s="108">
        <f>IF(AND(ISNUMBER(R10),ISNUMBER(T10)),IF(R10=T10,[1]Seadista!$B$6,IF(R10-T10&gt;0,[1]Seadista!$B$4,[1]Seadista!$B$5)),"Mängimata")</f>
        <v>2</v>
      </c>
      <c r="S9" s="109"/>
      <c r="T9" s="110"/>
      <c r="U9" s="129">
        <f>SUMIF($C9:$R9,"&gt;=0")</f>
        <v>8</v>
      </c>
      <c r="V9" s="119">
        <f>IF(AND(ISNUMBER(F10),ISNUMBER(H10),ISNUMBER(C10),ISNUMBER(E10),ISNUMBER(L10),ISNUMBER(N10),ISNUMBER(O10),ISNUMBER(Q10),ISNUMBER(R10),ISNUMBER(T10)),F10-H10+C10-E10+L10-N10+O10-Q10+R10-T10,"pooleli")</f>
        <v>57</v>
      </c>
      <c r="W9" s="68">
        <f>RANK($U9,$U$5:$U$16,-1)</f>
        <v>5</v>
      </c>
      <c r="X9" s="68">
        <f>RANK($V9,$V$5:$V$16,-1)*0.01</f>
        <v>0.05</v>
      </c>
      <c r="Y9" s="68">
        <f>W9+X9</f>
        <v>5.05</v>
      </c>
      <c r="Z9" s="121">
        <f>IF(AND(ISNUMBER($Y$5),ISNUMBER($Y$7),ISNUMBER($Y$9),ISNUMBER($Y$11),ISNUMBER($Y$13),ISNUMBER($Y$15)),RANK($Y9,$Y$5:$Y$16),"pooleli")</f>
        <v>2</v>
      </c>
    </row>
    <row r="10" spans="1:26" s="57" customFormat="1" ht="30" customHeight="1" x14ac:dyDescent="0.25">
      <c r="A10" s="126"/>
      <c r="B10" s="128"/>
      <c r="C10" s="69">
        <f>IF(ISBLANK(K6),"",K6)</f>
        <v>26</v>
      </c>
      <c r="D10" s="70" t="s">
        <v>7</v>
      </c>
      <c r="E10" s="71">
        <f>IF(ISBLANK(I6),"",I6)</f>
        <v>11</v>
      </c>
      <c r="F10" s="69">
        <f>IF(ISBLANK(K8),"",K8)</f>
        <v>26</v>
      </c>
      <c r="G10" s="70" t="s">
        <v>7</v>
      </c>
      <c r="H10" s="71">
        <f>IF(ISBLANK(I8),"",I8)</f>
        <v>10</v>
      </c>
      <c r="I10" s="114"/>
      <c r="J10" s="115"/>
      <c r="K10" s="116"/>
      <c r="L10" s="69">
        <v>12</v>
      </c>
      <c r="M10" s="70" t="s">
        <v>7</v>
      </c>
      <c r="N10" s="71">
        <v>13</v>
      </c>
      <c r="O10" s="69">
        <v>24</v>
      </c>
      <c r="P10" s="70" t="s">
        <v>7</v>
      </c>
      <c r="Q10" s="71">
        <v>11</v>
      </c>
      <c r="R10" s="69">
        <v>19</v>
      </c>
      <c r="S10" s="70" t="s">
        <v>7</v>
      </c>
      <c r="T10" s="71">
        <v>5</v>
      </c>
      <c r="U10" s="129"/>
      <c r="V10" s="123"/>
      <c r="W10" s="68"/>
      <c r="X10" s="68"/>
      <c r="Y10" s="68"/>
      <c r="Z10" s="124"/>
    </row>
    <row r="11" spans="1:26" s="57" customFormat="1" ht="30" customHeight="1" x14ac:dyDescent="0.25">
      <c r="A11" s="125">
        <f>TRANSPOSE(L4)</f>
        <v>4</v>
      </c>
      <c r="B11" s="127" t="s">
        <v>37</v>
      </c>
      <c r="C11" s="108">
        <f>IF(AND(ISNUMBER(C12),ISNUMBER(E12)),IF(C12=E12,[1]Seadista!$B$6,IF(C12-E12&gt;0,[1]Seadista!$B$4,[1]Seadista!$B$5)),"Mängimata")</f>
        <v>2</v>
      </c>
      <c r="D11" s="109"/>
      <c r="E11" s="110"/>
      <c r="F11" s="108">
        <f>IF(AND(ISNUMBER(F12),ISNUMBER(H12)),IF(F12=H12,[1]Seadista!$B$6,IF(F12-H12&gt;0,[1]Seadista!$B$4,[1]Seadista!$B$5)),"Mängimata")</f>
        <v>2</v>
      </c>
      <c r="G11" s="109"/>
      <c r="H11" s="110"/>
      <c r="I11" s="108">
        <f>IF(AND(ISNUMBER(I12),ISNUMBER(K12)),IF(I12=K12,[1]Seadista!$B$6,IF(I12-K12&gt;0,[1]Seadista!$B$4,[1]Seadista!$B$5)),"Mängimata")</f>
        <v>2</v>
      </c>
      <c r="J11" s="109"/>
      <c r="K11" s="110"/>
      <c r="L11" s="111"/>
      <c r="M11" s="112"/>
      <c r="N11" s="113"/>
      <c r="O11" s="108">
        <f>IF(AND(ISNUMBER(O12),ISNUMBER(Q12)),IF(O12=Q12,[1]Seadista!$B$6,IF(O12-Q12&gt;0,[1]Seadista!$B$4,[1]Seadista!$B$5)),"Mängimata")</f>
        <v>2</v>
      </c>
      <c r="P11" s="109"/>
      <c r="Q11" s="110"/>
      <c r="R11" s="108">
        <f>IF(AND(ISNUMBER(R12),ISNUMBER(T12)),IF(R12=T12,[1]Seadista!$B$6,IF(R12-T12&gt;0,[1]Seadista!$B$4,[1]Seadista!$B$5)),"Mängimata")</f>
        <v>2</v>
      </c>
      <c r="S11" s="109"/>
      <c r="T11" s="110"/>
      <c r="U11" s="117">
        <f>SUMIF($C11:$R11,"&gt;=0")</f>
        <v>10</v>
      </c>
      <c r="V11" s="119">
        <f>IF(AND(ISNUMBER(F12),ISNUMBER(H12),ISNUMBER(I12),ISNUMBER(K12),ISNUMBER(C12),ISNUMBER(E12),ISNUMBER(O12),ISNUMBER(Q12),ISNUMBER(R12),ISNUMBER(T12)),F12-H12+I12-K12+C12-E12+O12-Q12+R12-T12,"pooleli")</f>
        <v>71</v>
      </c>
      <c r="W11" s="68">
        <f>RANK($U11,$U$5:$U$16,-1)</f>
        <v>6</v>
      </c>
      <c r="X11" s="68">
        <f>RANK($V11,$V$5:$V$16,-1)*0.01</f>
        <v>0.06</v>
      </c>
      <c r="Y11" s="68">
        <f>W11+X11</f>
        <v>6.06</v>
      </c>
      <c r="Z11" s="121">
        <f>IF(AND(ISNUMBER($Y$5),ISNUMBER($Y$7),ISNUMBER($Y$9),ISNUMBER($Y$11),ISNUMBER($Y$13),ISNUMBER($Y$15)),RANK($Y11,$Y$5:$Y$16),"pooleli")</f>
        <v>1</v>
      </c>
    </row>
    <row r="12" spans="1:26" s="57" customFormat="1" ht="30" customHeight="1" x14ac:dyDescent="0.25">
      <c r="A12" s="126"/>
      <c r="B12" s="128"/>
      <c r="C12" s="69">
        <f>IF(ISBLANK(N6),"",N6)</f>
        <v>18</v>
      </c>
      <c r="D12" s="70" t="s">
        <v>7</v>
      </c>
      <c r="E12" s="71">
        <f>IF(ISBLANK(L6),"",L6)</f>
        <v>7</v>
      </c>
      <c r="F12" s="69">
        <f>IF(ISBLANK(N8),"",N8)</f>
        <v>25</v>
      </c>
      <c r="G12" s="70" t="s">
        <v>7</v>
      </c>
      <c r="H12" s="71">
        <f>IF(ISBLANK(L8),"",L8)</f>
        <v>5</v>
      </c>
      <c r="I12" s="69">
        <f>IF(ISBLANK(N10),"",N10)</f>
        <v>13</v>
      </c>
      <c r="J12" s="70" t="s">
        <v>7</v>
      </c>
      <c r="K12" s="71">
        <f>IF(ISBLANK(L10),"",L10)</f>
        <v>12</v>
      </c>
      <c r="L12" s="114"/>
      <c r="M12" s="115"/>
      <c r="N12" s="116"/>
      <c r="O12" s="69">
        <v>26</v>
      </c>
      <c r="P12" s="70" t="s">
        <v>7</v>
      </c>
      <c r="Q12" s="71">
        <v>9</v>
      </c>
      <c r="R12" s="69">
        <v>26</v>
      </c>
      <c r="S12" s="70" t="s">
        <v>7</v>
      </c>
      <c r="T12" s="71">
        <v>4</v>
      </c>
      <c r="U12" s="118"/>
      <c r="V12" s="123"/>
      <c r="W12" s="68"/>
      <c r="X12" s="68"/>
      <c r="Y12" s="68"/>
      <c r="Z12" s="124"/>
    </row>
    <row r="13" spans="1:26" s="57" customFormat="1" ht="30" customHeight="1" x14ac:dyDescent="0.25">
      <c r="A13" s="125">
        <f>TRANSPOSE(O4)</f>
        <v>5</v>
      </c>
      <c r="B13" s="127" t="s">
        <v>49</v>
      </c>
      <c r="C13" s="108">
        <f>IF(AND(ISNUMBER(C14),ISNUMBER(E14)),IF(C14=E14,[1]Seadista!$B$6,IF(C14-E14&gt;0,[1]Seadista!$B$4,[1]Seadista!$B$5)),"Mängimata")</f>
        <v>0</v>
      </c>
      <c r="D13" s="109"/>
      <c r="E13" s="110"/>
      <c r="F13" s="108">
        <f>IF(AND(ISNUMBER(F14),ISNUMBER(H14)),IF(F14=H14,[1]Seadista!$B$6,IF(F14-H14&gt;0,[1]Seadista!$B$4,[1]Seadista!$B$5)),"Mängimata")</f>
        <v>0</v>
      </c>
      <c r="G13" s="109"/>
      <c r="H13" s="110"/>
      <c r="I13" s="108">
        <f>IF(AND(ISNUMBER(I14),ISNUMBER(K14)),IF(I14=K14,[1]Seadista!$B$6,IF(I14-K14&gt;0,[1]Seadista!$B$4,[1]Seadista!$B$5)),"Mängimata")</f>
        <v>0</v>
      </c>
      <c r="J13" s="109"/>
      <c r="K13" s="110"/>
      <c r="L13" s="108">
        <f>IF(AND(ISNUMBER(L14),ISNUMBER(N14)),IF(L14=N14,[1]Seadista!$B$6,IF(L14-N14&gt;0,[1]Seadista!$B$4,[1]Seadista!$B$5)),"Mängimata")</f>
        <v>0</v>
      </c>
      <c r="M13" s="109"/>
      <c r="N13" s="110"/>
      <c r="O13" s="111"/>
      <c r="P13" s="112"/>
      <c r="Q13" s="113"/>
      <c r="R13" s="108">
        <f>IF(AND(ISNUMBER(R14),ISNUMBER(T14)),IF(R14=T14,[1]Seadista!$B$6,IF(R14-T14&gt;0,[1]Seadista!$B$4,[1]Seadista!$B$5)),"Mängimata")</f>
        <v>2</v>
      </c>
      <c r="S13" s="109"/>
      <c r="T13" s="110"/>
      <c r="U13" s="117">
        <f>SUMIF($C13:$R13,"&gt;=0")</f>
        <v>2</v>
      </c>
      <c r="V13" s="119">
        <f>IF(AND(ISNUMBER(C14),ISNUMBER(E14),ISNUMBER(F14),ISNUMBER(H14),ISNUMBER(I14),ISNUMBER(K14),ISNUMBER(L14),ISNUMBER(N14),ISNUMBER(R14),ISNUMBER(T14)),C14-E14+F14-H14+I14-K14+L14-N14+R14-T14,"pooleli")</f>
        <v>-21</v>
      </c>
      <c r="W13" s="68">
        <f>RANK($U13,$U$5:$U$16,-1)</f>
        <v>2</v>
      </c>
      <c r="X13" s="68">
        <f>RANK($V13,$V$5:$V$16,-1)*0.01</f>
        <v>0.03</v>
      </c>
      <c r="Y13" s="68">
        <f>W13+X13</f>
        <v>2.0299999999999998</v>
      </c>
      <c r="Z13" s="121">
        <f>IF(AND(ISNUMBER($Y$5),ISNUMBER($Y$7),ISNUMBER($Y$9),ISNUMBER($Y$11),ISNUMBER($Y$13),ISNUMBER($Y$15)),RANK($Y13,$Y$5:$Y$16),"pooleli")</f>
        <v>5</v>
      </c>
    </row>
    <row r="14" spans="1:26" s="57" customFormat="1" ht="30" customHeight="1" x14ac:dyDescent="0.25">
      <c r="A14" s="126"/>
      <c r="B14" s="128"/>
      <c r="C14" s="69">
        <f>IF(ISBLANK(Q$6),"",Q$6)</f>
        <v>12</v>
      </c>
      <c r="D14" s="70"/>
      <c r="E14" s="71">
        <f>IF(ISBLANK(O6),"",O6)</f>
        <v>16</v>
      </c>
      <c r="F14" s="69">
        <f>IF(ISBLANK(Q8),"",Q8)</f>
        <v>19</v>
      </c>
      <c r="G14" s="70" t="s">
        <v>7</v>
      </c>
      <c r="H14" s="71">
        <f>IF(ISBLANK(O8),"",O8)</f>
        <v>20</v>
      </c>
      <c r="I14" s="69">
        <f>IF(ISBLANK(Q10),"",Q10)</f>
        <v>11</v>
      </c>
      <c r="J14" s="70" t="s">
        <v>7</v>
      </c>
      <c r="K14" s="71">
        <f>IF(ISBLANK(O10),"",O10)</f>
        <v>24</v>
      </c>
      <c r="L14" s="69">
        <f>IF(ISBLANK(Q12),"",Q12)</f>
        <v>9</v>
      </c>
      <c r="M14" s="70" t="s">
        <v>7</v>
      </c>
      <c r="N14" s="71">
        <f>IF(ISBLANK(O12),"",O12)</f>
        <v>26</v>
      </c>
      <c r="O14" s="114"/>
      <c r="P14" s="115"/>
      <c r="Q14" s="116"/>
      <c r="R14" s="69">
        <v>24</v>
      </c>
      <c r="S14" s="70" t="s">
        <v>7</v>
      </c>
      <c r="T14" s="71">
        <v>10</v>
      </c>
      <c r="U14" s="118"/>
      <c r="V14" s="123"/>
      <c r="W14" s="68"/>
      <c r="X14" s="68"/>
      <c r="Y14" s="68"/>
      <c r="Z14" s="124"/>
    </row>
    <row r="15" spans="1:26" s="58" customFormat="1" ht="30" customHeight="1" thickBot="1" x14ac:dyDescent="0.25">
      <c r="A15" s="125">
        <f>TRANSPOSE(R4)</f>
        <v>6</v>
      </c>
      <c r="B15" s="127" t="s">
        <v>61</v>
      </c>
      <c r="C15" s="108">
        <f>IF(AND(ISNUMBER(C16),ISNUMBER(E16)),IF(C16=E16,[1]Seadista!$B$6,IF(C16-E16&gt;0,[1]Seadista!$B$4,[1]Seadista!$B$5)),"Mängimata")</f>
        <v>0</v>
      </c>
      <c r="D15" s="109"/>
      <c r="E15" s="110"/>
      <c r="F15" s="108">
        <f>IF(AND(ISNUMBER(F16),ISNUMBER(H16)),IF(F16=H16,[1]Seadista!$B$6,IF(F16-H16&gt;0,[1]Seadista!$B$4,[1]Seadista!$B$5)),"Mängimata")</f>
        <v>0</v>
      </c>
      <c r="G15" s="109"/>
      <c r="H15" s="110"/>
      <c r="I15" s="108">
        <f>IF(AND(ISNUMBER(I16),ISNUMBER(K16)),IF(I16=K16,[1]Seadista!$B$6,IF(I16-K16&gt;0,[1]Seadista!$B$4,[1]Seadista!$B$5)),"Mängimata")</f>
        <v>0</v>
      </c>
      <c r="J15" s="109"/>
      <c r="K15" s="110"/>
      <c r="L15" s="108">
        <f>IF(AND(ISNUMBER(L16),ISNUMBER(N16)),IF(L16=N16,[1]Seadista!$B$6,IF(L16-N16&gt;0,[1]Seadista!$B$4,[1]Seadista!$B$5)),"Mängimata")</f>
        <v>0</v>
      </c>
      <c r="M15" s="109"/>
      <c r="N15" s="110"/>
      <c r="O15" s="108">
        <f>IF(AND(ISNUMBER(O16),ISNUMBER(Q16)),IF(O16=Q16,[1]Seadista!$B$6,IF(O16-Q16&gt;0,[1]Seadista!$B$4,[1]Seadista!$B$5)),"Mängimata")</f>
        <v>0</v>
      </c>
      <c r="P15" s="109"/>
      <c r="Q15" s="110"/>
      <c r="R15" s="111"/>
      <c r="S15" s="112"/>
      <c r="T15" s="113"/>
      <c r="U15" s="117">
        <f>SUMIF($C15:$S15,"&gt;=0")</f>
        <v>0</v>
      </c>
      <c r="V15" s="119">
        <f>IF(AND(ISNUMBER(C16),ISNUMBER(E16),ISNUMBER(F16),ISNUMBER(H16),ISNUMBER(I16),ISNUMBER(K16),ISNUMBER(L16),ISNUMBER(N16),ISNUMBER(O16),ISNUMBER(Q16)),C16-E16+F16-H16+I16-K16+L16-N16+O16-Q16,"pooleli")</f>
        <v>-79</v>
      </c>
      <c r="W15" s="73">
        <f>RANK($U15,$U$5:$U$16,-1)</f>
        <v>1</v>
      </c>
      <c r="X15" s="73">
        <f>RANK($V15,$V$5:$V$16,-1)*0.01</f>
        <v>0.01</v>
      </c>
      <c r="Y15" s="73">
        <f>W15+X15</f>
        <v>1.01</v>
      </c>
      <c r="Z15" s="121">
        <f>IF(AND(ISNUMBER($Y$5),ISNUMBER($Y$7),ISNUMBER($Y$9),ISNUMBER($Y$11),ISNUMBER($Y$13),ISNUMBER($Y$15)),RANK($Y15,$Y$5:$Y$16),"pooleli")</f>
        <v>6</v>
      </c>
    </row>
    <row r="16" spans="1:26" s="58" customFormat="1" ht="30" customHeight="1" x14ac:dyDescent="0.2">
      <c r="A16" s="126"/>
      <c r="B16" s="128"/>
      <c r="C16" s="69">
        <f>IF(ISBLANK(T$6),"",T$6)</f>
        <v>5</v>
      </c>
      <c r="D16" s="70" t="s">
        <v>7</v>
      </c>
      <c r="E16" s="71">
        <f>IF(ISBLANK(R$6),"",R$6)</f>
        <v>25</v>
      </c>
      <c r="F16" s="69">
        <f>IF(ISBLANK(T8),"",T8)</f>
        <v>6</v>
      </c>
      <c r="G16" s="70" t="s">
        <v>7</v>
      </c>
      <c r="H16" s="71">
        <f>IF(ISBLANK(R8),"",R8)</f>
        <v>15</v>
      </c>
      <c r="I16" s="69">
        <f>IF(ISBLANK(T10),"",T10)</f>
        <v>5</v>
      </c>
      <c r="J16" s="70" t="s">
        <v>7</v>
      </c>
      <c r="K16" s="71">
        <f>IF(ISBLANK(R10),"",R10)</f>
        <v>19</v>
      </c>
      <c r="L16" s="69">
        <f>IF(ISBLANK(T12),"",T12)</f>
        <v>4</v>
      </c>
      <c r="M16" s="70" t="s">
        <v>7</v>
      </c>
      <c r="N16" s="71">
        <f>IF(ISBLANK(R12),"",R12)</f>
        <v>26</v>
      </c>
      <c r="O16" s="69">
        <f>IF(ISBLANK(T14),"",T14)</f>
        <v>10</v>
      </c>
      <c r="P16" s="70" t="s">
        <v>7</v>
      </c>
      <c r="Q16" s="71">
        <f>IF(ISBLANK(R14),"",R14)</f>
        <v>24</v>
      </c>
      <c r="R16" s="114"/>
      <c r="S16" s="115"/>
      <c r="T16" s="116"/>
      <c r="U16" s="118"/>
      <c r="V16" s="120"/>
      <c r="W16" s="74"/>
      <c r="X16" s="74"/>
      <c r="Y16" s="74"/>
      <c r="Z16" s="122"/>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14"/>
  <sheetViews>
    <sheetView zoomScale="70" zoomScaleNormal="70" workbookViewId="0">
      <selection activeCell="O13" sqref="O13:Q14"/>
    </sheetView>
  </sheetViews>
  <sheetFormatPr defaultColWidth="8.7109375" defaultRowHeight="15.75" x14ac:dyDescent="0.25"/>
  <cols>
    <col min="1" max="1" width="4.42578125" style="20" customWidth="1"/>
    <col min="2" max="2" width="27.28515625" style="15" customWidth="1"/>
    <col min="3" max="3" width="4.7109375" style="16" customWidth="1"/>
    <col min="4" max="4" width="2" style="16" customWidth="1"/>
    <col min="5" max="6" width="4.7109375" style="16" customWidth="1"/>
    <col min="7" max="7" width="2" style="16" customWidth="1"/>
    <col min="8" max="9" width="4.7109375" style="16" customWidth="1"/>
    <col min="10" max="10" width="2" style="16" customWidth="1"/>
    <col min="11" max="11" width="4.7109375" style="16" customWidth="1"/>
    <col min="12" max="12" width="4.7109375" style="15" customWidth="1"/>
    <col min="13" max="13" width="2" style="15" customWidth="1"/>
    <col min="14" max="14" width="4.7109375" style="15" customWidth="1"/>
    <col min="15" max="15" width="4.7109375" style="21" customWidth="1"/>
    <col min="16" max="16" width="2" style="21" customWidth="1"/>
    <col min="17" max="17" width="4.7109375" style="21" customWidth="1"/>
    <col min="18" max="19" width="10.7109375" style="15" customWidth="1"/>
    <col min="20" max="22" width="14.42578125" style="17" hidden="1" customWidth="1"/>
    <col min="23" max="23" width="10.7109375" style="17" customWidth="1"/>
  </cols>
  <sheetData>
    <row r="1" spans="1:23" s="14" customFormat="1" ht="52.5" customHeight="1" x14ac:dyDescent="0.25">
      <c r="B1" s="52" t="str">
        <f>TRANSPOSE(Seadista!A9)</f>
        <v>Tallinn Handball Cup 2016</v>
      </c>
      <c r="N1" s="13"/>
      <c r="O1" s="13"/>
      <c r="P1" s="13"/>
      <c r="Q1" s="13"/>
    </row>
    <row r="2" spans="1:23" s="15" customFormat="1" ht="37.5" customHeight="1" x14ac:dyDescent="0.2">
      <c r="B2" s="59" t="str">
        <f>TRANSPOSE(Seadista!A12)</f>
        <v>Tallinn, June 11 - 13 2016</v>
      </c>
      <c r="C2" s="16"/>
      <c r="D2" s="16"/>
      <c r="E2" s="16"/>
      <c r="F2" s="16"/>
      <c r="G2" s="16"/>
      <c r="H2" s="16"/>
      <c r="I2" s="16"/>
      <c r="J2" s="16"/>
      <c r="K2" s="16"/>
      <c r="N2" s="17"/>
      <c r="O2" s="17"/>
      <c r="P2" s="17"/>
      <c r="Q2" s="17"/>
    </row>
    <row r="3" spans="1:23" s="18" customFormat="1" ht="30" customHeight="1" x14ac:dyDescent="0.25">
      <c r="A3" s="102" t="s">
        <v>25</v>
      </c>
      <c r="B3" s="103"/>
      <c r="C3" s="103"/>
      <c r="D3" s="103"/>
      <c r="E3" s="103"/>
      <c r="F3" s="103"/>
      <c r="G3" s="103"/>
      <c r="H3" s="103"/>
      <c r="I3" s="103"/>
      <c r="J3" s="103"/>
      <c r="K3" s="103"/>
      <c r="L3" s="103"/>
      <c r="M3" s="103"/>
      <c r="N3" s="103"/>
      <c r="O3" s="103"/>
      <c r="P3" s="103"/>
      <c r="Q3" s="103"/>
      <c r="R3" s="103"/>
      <c r="S3" s="103"/>
      <c r="T3" s="103"/>
      <c r="U3" s="103"/>
      <c r="V3" s="103"/>
      <c r="W3" s="104"/>
    </row>
    <row r="4" spans="1:23" s="19" customFormat="1" ht="20.25" customHeight="1" x14ac:dyDescent="0.25">
      <c r="A4" s="45"/>
      <c r="B4" s="46" t="s">
        <v>1</v>
      </c>
      <c r="C4" s="105">
        <v>1</v>
      </c>
      <c r="D4" s="106"/>
      <c r="E4" s="107"/>
      <c r="F4" s="105">
        <v>2</v>
      </c>
      <c r="G4" s="106"/>
      <c r="H4" s="107"/>
      <c r="I4" s="105">
        <v>3</v>
      </c>
      <c r="J4" s="106"/>
      <c r="K4" s="107"/>
      <c r="L4" s="105">
        <v>4</v>
      </c>
      <c r="M4" s="106"/>
      <c r="N4" s="107"/>
      <c r="O4" s="105">
        <v>5</v>
      </c>
      <c r="P4" s="106"/>
      <c r="Q4" s="107"/>
      <c r="R4" s="22" t="s">
        <v>2</v>
      </c>
      <c r="S4" s="22" t="s">
        <v>3</v>
      </c>
      <c r="T4" s="47" t="s">
        <v>4</v>
      </c>
      <c r="U4" s="47" t="s">
        <v>5</v>
      </c>
      <c r="V4" s="47"/>
      <c r="W4" s="22" t="s">
        <v>6</v>
      </c>
    </row>
    <row r="5" spans="1:23" s="13" customFormat="1" ht="30" customHeight="1" x14ac:dyDescent="0.25">
      <c r="A5" s="95">
        <f>TRANSPOSE(C4)</f>
        <v>1</v>
      </c>
      <c r="B5" s="99" t="s">
        <v>62</v>
      </c>
      <c r="C5" s="83"/>
      <c r="D5" s="84"/>
      <c r="E5" s="85"/>
      <c r="F5" s="80">
        <f>IF(AND(ISNUMBER(F6),ISNUMBER(H6)),IF(F6=H6,Seadista!B6,IF(F6-H6&gt;0,Seadista!B4,Seadista!B5)),"Mängimata")</f>
        <v>2</v>
      </c>
      <c r="G5" s="81"/>
      <c r="H5" s="82"/>
      <c r="I5" s="80">
        <f>IF(AND(ISNUMBER(I6),ISNUMBER(K6)),IF(I6=K6,Seadista!B6,IF(I6-K6&gt;0,Seadista!B4,Seadista!B5)),"Mängimata")</f>
        <v>0</v>
      </c>
      <c r="J5" s="81"/>
      <c r="K5" s="82"/>
      <c r="L5" s="80">
        <f>IF(AND(ISNUMBER(L6),ISNUMBER(N6)),IF(L6=N6,Seadista!$B$6,IF(L6-N6&gt;0,Seadista!$B$4,Seadista!$B$5)),"Mängimata")</f>
        <v>0</v>
      </c>
      <c r="M5" s="81"/>
      <c r="N5" s="82"/>
      <c r="O5" s="80">
        <f>IF(AND(ISNUMBER(O6),ISNUMBER(Q6)),IF(O6=Q6,Seadista!$B$6,IF(O6-Q6&gt;0,Seadista!$B$4,Seadista!$B$5)),"Mängimata")</f>
        <v>0</v>
      </c>
      <c r="P5" s="81"/>
      <c r="Q5" s="82"/>
      <c r="R5" s="89">
        <f>SUMIF($C5:$O5,"&gt;=0")</f>
        <v>2</v>
      </c>
      <c r="S5" s="91">
        <f>IF(AND(ISNUMBER(F6),ISNUMBER(H6),ISNUMBER(I6),ISNUMBER(K6),ISNUMBER(L6),ISNUMBER(N6),ISNUMBER(O6),ISNUMBER(Q6)),F6-H6+I6-K6+L6-N6+O6-Q6,"pooleli")</f>
        <v>-15</v>
      </c>
      <c r="T5" s="23">
        <f>RANK($R5,$R$5:$R$14,-1)</f>
        <v>2</v>
      </c>
      <c r="U5" s="24">
        <f>RANK($S5,$S$5:$S$14,-1)*0.01</f>
        <v>0.02</v>
      </c>
      <c r="V5" s="25">
        <f>T5+U5</f>
        <v>2.02</v>
      </c>
      <c r="W5" s="78">
        <f>IF(AND(ISNUMBER($V$5),ISNUMBER($V$7),ISNUMBER($V$9),ISNUMBER($V$11),ISNUMBER($V$13)),RANK($V5,$V$5:$V$14),"pooleli")</f>
        <v>4</v>
      </c>
    </row>
    <row r="6" spans="1:23" s="13" customFormat="1" ht="30" customHeight="1" x14ac:dyDescent="0.25">
      <c r="A6" s="96"/>
      <c r="B6" s="100"/>
      <c r="C6" s="86"/>
      <c r="D6" s="87"/>
      <c r="E6" s="88"/>
      <c r="F6" s="26">
        <v>19</v>
      </c>
      <c r="G6" s="27" t="s">
        <v>7</v>
      </c>
      <c r="H6" s="28">
        <v>14</v>
      </c>
      <c r="I6" s="26">
        <v>9</v>
      </c>
      <c r="J6" s="27" t="s">
        <v>7</v>
      </c>
      <c r="K6" s="28">
        <v>21</v>
      </c>
      <c r="L6" s="26">
        <v>10</v>
      </c>
      <c r="M6" s="27" t="s">
        <v>7</v>
      </c>
      <c r="N6" s="28">
        <v>14</v>
      </c>
      <c r="O6" s="26">
        <v>11</v>
      </c>
      <c r="P6" s="27" t="s">
        <v>7</v>
      </c>
      <c r="Q6" s="28">
        <v>15</v>
      </c>
      <c r="R6" s="101"/>
      <c r="S6" s="93"/>
      <c r="T6" s="29"/>
      <c r="U6" s="30"/>
      <c r="V6" s="31"/>
      <c r="W6" s="94"/>
    </row>
    <row r="7" spans="1:23" s="13" customFormat="1" ht="30" customHeight="1" x14ac:dyDescent="0.25">
      <c r="A7" s="95">
        <f>TRANSPOSE(F4)</f>
        <v>2</v>
      </c>
      <c r="B7" s="99" t="s">
        <v>63</v>
      </c>
      <c r="C7" s="80">
        <f>IF(AND(ISNUMBER(C8),ISNUMBER(E8)),IF(C8=E8,Seadista!B6,IF(C8-E8&gt;0,Seadista!B4,Seadista!B5)),"Mängimata")</f>
        <v>0</v>
      </c>
      <c r="D7" s="81"/>
      <c r="E7" s="82"/>
      <c r="F7" s="83"/>
      <c r="G7" s="84"/>
      <c r="H7" s="85"/>
      <c r="I7" s="80">
        <f>IF(AND(ISNUMBER(I8),ISNUMBER(K8)),IF(I8=K8,Seadista!B6,IF(I8-K8&gt;0,Seadista!B4,Seadista!B5)),"Mängimata")</f>
        <v>0</v>
      </c>
      <c r="J7" s="81"/>
      <c r="K7" s="82"/>
      <c r="L7" s="80">
        <f>IF(AND(ISNUMBER(L8),ISNUMBER(N8)),IF(L8=N8,Seadista!B6,IF(L8-N8&gt;0,Seadista!B4,Seadista!B5)),"Mängimata")</f>
        <v>0</v>
      </c>
      <c r="M7" s="81"/>
      <c r="N7" s="82"/>
      <c r="O7" s="80">
        <f>IF(AND(ISNUMBER(O8),ISNUMBER(Q8)),IF(O8=Q8,Seadista!$B$6,IF(O8-Q8&gt;0,Seadista!$B$4,Seadista!$B$5)),"Mängimata")</f>
        <v>0</v>
      </c>
      <c r="P7" s="81"/>
      <c r="Q7" s="82"/>
      <c r="R7" s="89">
        <f>SUMIF($C7:$O7,"&gt;=0")</f>
        <v>0</v>
      </c>
      <c r="S7" s="91">
        <f>IF(AND(ISNUMBER(C8),ISNUMBER(E8),ISNUMBER(I8),ISNUMBER(K8),ISNUMBER(L8),ISNUMBER(N8),ISNUMBER(O8),ISNUMBER(Q8)),C8-E8+I8-K8+L8-N8+O8-Q8,"pooleli")</f>
        <v>-50</v>
      </c>
      <c r="T7" s="23">
        <f>RANK($R7,$R$5:$R$14,-1)</f>
        <v>1</v>
      </c>
      <c r="U7" s="24">
        <f>RANK($S7,$S$5:$S$14,-1)*0.01</f>
        <v>0.01</v>
      </c>
      <c r="V7" s="25">
        <f>T7+U7</f>
        <v>1.01</v>
      </c>
      <c r="W7" s="78">
        <f>IF(AND(ISNUMBER($V$5),ISNUMBER($V$7),ISNUMBER($V$9),ISNUMBER($V$11),ISNUMBER($V$13)),RANK($V7,$V$5:$V$14),"pooleli")</f>
        <v>5</v>
      </c>
    </row>
    <row r="8" spans="1:23" s="13" customFormat="1" ht="30" customHeight="1" x14ac:dyDescent="0.25">
      <c r="A8" s="96"/>
      <c r="B8" s="100"/>
      <c r="C8" s="26">
        <f>IF(ISBLANK(H6),"",H6)</f>
        <v>14</v>
      </c>
      <c r="D8" s="27" t="s">
        <v>7</v>
      </c>
      <c r="E8" s="28">
        <f>IF(ISBLANK(F6),"",F6)</f>
        <v>19</v>
      </c>
      <c r="F8" s="86"/>
      <c r="G8" s="87"/>
      <c r="H8" s="88"/>
      <c r="I8" s="26">
        <v>16</v>
      </c>
      <c r="J8" s="27" t="s">
        <v>7</v>
      </c>
      <c r="K8" s="28">
        <v>36</v>
      </c>
      <c r="L8" s="26">
        <v>11</v>
      </c>
      <c r="M8" s="27" t="s">
        <v>7</v>
      </c>
      <c r="N8" s="28">
        <v>19</v>
      </c>
      <c r="O8" s="26">
        <v>7</v>
      </c>
      <c r="P8" s="27" t="s">
        <v>7</v>
      </c>
      <c r="Q8" s="28">
        <v>24</v>
      </c>
      <c r="R8" s="90"/>
      <c r="S8" s="93"/>
      <c r="T8" s="32"/>
      <c r="U8" s="33"/>
      <c r="V8" s="34"/>
      <c r="W8" s="94"/>
    </row>
    <row r="9" spans="1:23" s="13" customFormat="1" ht="30" customHeight="1" x14ac:dyDescent="0.25">
      <c r="A9" s="95">
        <f>TRANSPOSE(I4)</f>
        <v>3</v>
      </c>
      <c r="B9" s="99" t="s">
        <v>43</v>
      </c>
      <c r="C9" s="80">
        <f>IF(AND(ISNUMBER(C10),ISNUMBER(E10)),IF(C10=E10,Seadista!B6,IF(C10-E10&gt;0,Seadista!B4,Seadista!B5)),"Mängimata")</f>
        <v>2</v>
      </c>
      <c r="D9" s="81"/>
      <c r="E9" s="82"/>
      <c r="F9" s="80">
        <f>IF(AND(ISNUMBER(F10),ISNUMBER(H10)),IF(F10=H10,Seadista!B6,IF(F10-H10&gt;0,Seadista!B4,Seadista!B5)),"Mängimata")</f>
        <v>2</v>
      </c>
      <c r="G9" s="81"/>
      <c r="H9" s="82"/>
      <c r="I9" s="83"/>
      <c r="J9" s="84"/>
      <c r="K9" s="85"/>
      <c r="L9" s="80">
        <f>IF(AND(ISNUMBER(L10),ISNUMBER(N10)),IF(L10=N10,Seadista!B6,IF(L10-N10&gt;0,Seadista!B4,Seadista!B5)),"Mängimata")</f>
        <v>2</v>
      </c>
      <c r="M9" s="81"/>
      <c r="N9" s="82"/>
      <c r="O9" s="80">
        <f>IF(AND(ISNUMBER(O10),ISNUMBER(Q10)),IF(O10=Q10,Seadista!$B$6,IF(O10-Q10&gt;0,Seadista!$B$4,Seadista!$B$5)),"Mängimata")</f>
        <v>2</v>
      </c>
      <c r="P9" s="81"/>
      <c r="Q9" s="82"/>
      <c r="R9" s="101">
        <f>SUMIF($C9:$O9,"&gt;=0")</f>
        <v>8</v>
      </c>
      <c r="S9" s="91">
        <f>IF(AND(ISNUMBER(F10),ISNUMBER(H10),ISNUMBER(C10),ISNUMBER(E10),ISNUMBER(L10),ISNUMBER(N10),ISNUMBER(O10),ISNUMBER(Q10)),F10-H10+C10-E10+L10-N10+O10-Q10,"pooleli")</f>
        <v>55</v>
      </c>
      <c r="T9" s="35">
        <f>RANK($R9,$R$5:$R$14,-1)</f>
        <v>5</v>
      </c>
      <c r="U9" s="35">
        <f>RANK($S9,$S$5:$S$14,-1)*0.01</f>
        <v>0.05</v>
      </c>
      <c r="V9" s="35">
        <f>T9+U9</f>
        <v>5.05</v>
      </c>
      <c r="W9" s="78">
        <f>IF(AND(ISNUMBER($V$5),ISNUMBER($V$7),ISNUMBER($V$9),ISNUMBER($V$11),ISNUMBER($V$13)),RANK($V9,$V$5:$V$14),"pooleli")</f>
        <v>1</v>
      </c>
    </row>
    <row r="10" spans="1:23" s="13" customFormat="1" ht="30" customHeight="1" x14ac:dyDescent="0.25">
      <c r="A10" s="96"/>
      <c r="B10" s="100"/>
      <c r="C10" s="26">
        <f>IF(ISBLANK(K6),"",K6)</f>
        <v>21</v>
      </c>
      <c r="D10" s="27" t="s">
        <v>7</v>
      </c>
      <c r="E10" s="28">
        <f>IF(ISBLANK(I6),"",I6)</f>
        <v>9</v>
      </c>
      <c r="F10" s="26">
        <f>IF(ISBLANK(K8),"",K8)</f>
        <v>36</v>
      </c>
      <c r="G10" s="27" t="s">
        <v>7</v>
      </c>
      <c r="H10" s="28">
        <f>IF(ISBLANK(I8),"",I8)</f>
        <v>16</v>
      </c>
      <c r="I10" s="86"/>
      <c r="J10" s="87"/>
      <c r="K10" s="88"/>
      <c r="L10" s="26">
        <v>24</v>
      </c>
      <c r="M10" s="27" t="s">
        <v>7</v>
      </c>
      <c r="N10" s="28">
        <v>13</v>
      </c>
      <c r="O10" s="26">
        <v>20</v>
      </c>
      <c r="P10" s="27" t="s">
        <v>7</v>
      </c>
      <c r="Q10" s="28">
        <v>8</v>
      </c>
      <c r="R10" s="101"/>
      <c r="S10" s="93"/>
      <c r="T10" s="35"/>
      <c r="U10" s="35"/>
      <c r="V10" s="35"/>
      <c r="W10" s="94"/>
    </row>
    <row r="11" spans="1:23" s="13" customFormat="1" ht="30" customHeight="1" x14ac:dyDescent="0.25">
      <c r="A11" s="95">
        <f>TRANSPOSE(L4)</f>
        <v>4</v>
      </c>
      <c r="B11" s="99" t="s">
        <v>64</v>
      </c>
      <c r="C11" s="80">
        <f>IF(AND(ISNUMBER(C12),ISNUMBER(E12)),IF(C12=E12,Seadista!$B$6,IF(C12-E12&gt;0,Seadista!$B$4,Seadista!$B$5)),"Mängimata")</f>
        <v>2</v>
      </c>
      <c r="D11" s="81"/>
      <c r="E11" s="82"/>
      <c r="F11" s="80">
        <f>IF(AND(ISNUMBER(F12),ISNUMBER(H12)),IF(F12=H12,Seadista!$B$6,IF(F12-H12&gt;0,Seadista!$B$4,Seadista!$B$5)),"Mängimata")</f>
        <v>2</v>
      </c>
      <c r="G11" s="81"/>
      <c r="H11" s="82"/>
      <c r="I11" s="80">
        <f>IF(AND(ISNUMBER(I12),ISNUMBER(K12)),IF(I12=K12,Seadista!$B$6,IF(I12-K12&gt;0,Seadista!$B$4,Seadista!$B$5)),"Mängimata")</f>
        <v>0</v>
      </c>
      <c r="J11" s="81"/>
      <c r="K11" s="82"/>
      <c r="L11" s="83"/>
      <c r="M11" s="84"/>
      <c r="N11" s="85"/>
      <c r="O11" s="80">
        <f>IF(AND(ISNUMBER(O12),ISNUMBER(Q12)),IF(O12=Q12,Seadista!$B$6,IF(O12-Q12&gt;0,Seadista!$B$4,Seadista!$B$5)),"Mängimata")</f>
        <v>0</v>
      </c>
      <c r="P11" s="81"/>
      <c r="Q11" s="82"/>
      <c r="R11" s="89">
        <f>SUMIF($C11:$O11,"&gt;=0")</f>
        <v>4</v>
      </c>
      <c r="S11" s="91">
        <f>IF(AND(ISNUMBER(F12),ISNUMBER(H12),ISNUMBER(I12),ISNUMBER(K12),ISNUMBER(C12),ISNUMBER(E12),ISNUMBER(O12),ISNUMBER(Q12)),F12-H12+I12-K12+C12-E12+O12-Q12,"pooleli")</f>
        <v>-7</v>
      </c>
      <c r="T11" s="23">
        <f>RANK($R11,$R$5:$R$14,-1)</f>
        <v>3</v>
      </c>
      <c r="U11" s="24">
        <f>RANK($S11,$S$5:$S$14,-1)*0.01</f>
        <v>0.03</v>
      </c>
      <c r="V11" s="25">
        <f>T11+U11</f>
        <v>3.03</v>
      </c>
      <c r="W11" s="78">
        <f>IF(AND(ISNUMBER($V$5),ISNUMBER($V$7),ISNUMBER($V$9),ISNUMBER($V$11),ISNUMBER($V$13)),RANK($V11,$V$5:$V$14),"pooleli")</f>
        <v>3</v>
      </c>
    </row>
    <row r="12" spans="1:23" s="13" customFormat="1" ht="30" customHeight="1" x14ac:dyDescent="0.25">
      <c r="A12" s="96"/>
      <c r="B12" s="100"/>
      <c r="C12" s="26">
        <f>IF(ISBLANK(N6),"",N6)</f>
        <v>14</v>
      </c>
      <c r="D12" s="27" t="s">
        <v>7</v>
      </c>
      <c r="E12" s="28">
        <f>IF(ISBLANK(L6),"",L6)</f>
        <v>10</v>
      </c>
      <c r="F12" s="26">
        <f>IF(ISBLANK(N8),"",N8)</f>
        <v>19</v>
      </c>
      <c r="G12" s="27" t="s">
        <v>7</v>
      </c>
      <c r="H12" s="28">
        <f>IF(ISBLANK(L8),"",L8)</f>
        <v>11</v>
      </c>
      <c r="I12" s="26">
        <f>IF(ISBLANK(N10),"",N10)</f>
        <v>13</v>
      </c>
      <c r="J12" s="27" t="s">
        <v>7</v>
      </c>
      <c r="K12" s="28">
        <f>IF(ISBLANK(L10),"",L10)</f>
        <v>24</v>
      </c>
      <c r="L12" s="86"/>
      <c r="M12" s="87"/>
      <c r="N12" s="88"/>
      <c r="O12" s="26">
        <v>15</v>
      </c>
      <c r="P12" s="27" t="s">
        <v>7</v>
      </c>
      <c r="Q12" s="28">
        <v>23</v>
      </c>
      <c r="R12" s="90"/>
      <c r="S12" s="93"/>
      <c r="T12" s="32"/>
      <c r="U12" s="33"/>
      <c r="V12" s="34"/>
      <c r="W12" s="94"/>
    </row>
    <row r="13" spans="1:23" s="15" customFormat="1" ht="30" customHeight="1" x14ac:dyDescent="0.2">
      <c r="A13" s="95">
        <f>TRANSPOSE(O4)</f>
        <v>5</v>
      </c>
      <c r="B13" s="99" t="s">
        <v>40</v>
      </c>
      <c r="C13" s="80">
        <f>IF(AND(ISNUMBER(C14),ISNUMBER(E14)),IF(C14=E14,Seadista!$B$6,IF(C14-E14&gt;0,Seadista!$B$4,Seadista!$B$5)),"Mängimata")</f>
        <v>2</v>
      </c>
      <c r="D13" s="81"/>
      <c r="E13" s="82"/>
      <c r="F13" s="80">
        <f>IF(AND(ISNUMBER(F14),ISNUMBER(H14)),IF(F14=H14,Seadista!$B$6,IF(F14-H14&gt;0,Seadista!$B$4,Seadista!$B$5)),"Mängimata")</f>
        <v>2</v>
      </c>
      <c r="G13" s="81"/>
      <c r="H13" s="82"/>
      <c r="I13" s="80">
        <f>IF(AND(ISNUMBER(I14),ISNUMBER(K14)),IF(I14=K14,Seadista!$B$6,IF(I14-K14&gt;0,Seadista!$B$4,Seadista!$B$5)),"Mängimata")</f>
        <v>0</v>
      </c>
      <c r="J13" s="81"/>
      <c r="K13" s="82"/>
      <c r="L13" s="80">
        <f>IF(AND(ISNUMBER(L14),ISNUMBER(N14)),IF(L14=N14,Seadista!$B$6,IF(L14-N14&gt;0,Seadista!$B$4,Seadista!$B$5)),"Mängimata")</f>
        <v>2</v>
      </c>
      <c r="M13" s="81"/>
      <c r="N13" s="82"/>
      <c r="O13" s="83"/>
      <c r="P13" s="84"/>
      <c r="Q13" s="85"/>
      <c r="R13" s="89">
        <f>SUMIF($C13:$P13,"&gt;=0")</f>
        <v>6</v>
      </c>
      <c r="S13" s="91">
        <f>IF(AND(ISNUMBER(C14),ISNUMBER(E14),ISNUMBER(F14),ISNUMBER(H14),ISNUMBER(I14),ISNUMBER(K14),ISNUMBER(L14),ISNUMBER(N14)),C14-E14+F14-H14+I14-K14+L14-N14,"pooleli")</f>
        <v>17</v>
      </c>
      <c r="T13" s="36">
        <f>RANK($R13,$R$5:$R$14,-1)</f>
        <v>4</v>
      </c>
      <c r="U13" s="35">
        <f>RANK($S13,$S$5:$S$14,-1)*0.01</f>
        <v>0.04</v>
      </c>
      <c r="V13" s="37">
        <f>T13+U13</f>
        <v>4.04</v>
      </c>
      <c r="W13" s="78">
        <f>IF(AND(ISNUMBER($V$5),ISNUMBER($V$7),ISNUMBER($V$9),ISNUMBER($V$11),ISNUMBER($V$13)),RANK($V13,$V$5:$V$14),"pooleli")</f>
        <v>2</v>
      </c>
    </row>
    <row r="14" spans="1:23" s="15" customFormat="1" ht="30" customHeight="1" x14ac:dyDescent="0.2">
      <c r="A14" s="96"/>
      <c r="B14" s="100"/>
      <c r="C14" s="26">
        <f>IF(ISBLANK(Q$6),"",Q$6)</f>
        <v>15</v>
      </c>
      <c r="D14" s="27" t="s">
        <v>7</v>
      </c>
      <c r="E14" s="28">
        <f>IF(ISBLANK(O$6),"",O$6)</f>
        <v>11</v>
      </c>
      <c r="F14" s="26">
        <f>IF(ISBLANK(Q8),"",Q8)</f>
        <v>24</v>
      </c>
      <c r="G14" s="27" t="s">
        <v>7</v>
      </c>
      <c r="H14" s="28">
        <f>IF(ISBLANK(O8),"",O8)</f>
        <v>7</v>
      </c>
      <c r="I14" s="26">
        <f>IF(ISBLANK(Q10),"",Q10)</f>
        <v>8</v>
      </c>
      <c r="J14" s="27" t="s">
        <v>7</v>
      </c>
      <c r="K14" s="28">
        <f>IF(ISBLANK(O10),"",O10)</f>
        <v>20</v>
      </c>
      <c r="L14" s="26">
        <f>IF(ISBLANK(Q12),"",Q12)</f>
        <v>23</v>
      </c>
      <c r="M14" s="27" t="s">
        <v>7</v>
      </c>
      <c r="N14" s="28">
        <f>IF(ISBLANK(O12),"",O12)</f>
        <v>15</v>
      </c>
      <c r="O14" s="86"/>
      <c r="P14" s="87"/>
      <c r="Q14" s="88"/>
      <c r="R14" s="90"/>
      <c r="S14" s="92"/>
      <c r="T14" s="33"/>
      <c r="U14" s="33"/>
      <c r="V14" s="33"/>
      <c r="W14" s="79"/>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B03</vt:lpstr>
      <vt:lpstr>B05</vt:lpstr>
      <vt:lpstr>B98</vt:lpstr>
      <vt:lpstr>B01A</vt:lpstr>
      <vt:lpstr>B01B</vt:lpstr>
      <vt:lpstr>B03A</vt:lpstr>
      <vt:lpstr>B03B</vt:lpstr>
      <vt:lpstr>B03C</vt:lpstr>
      <vt:lpstr>B03D</vt:lpstr>
      <vt:lpstr>B05A</vt:lpstr>
      <vt:lpstr>B05B</vt:lpstr>
      <vt:lpstr>B05C</vt:lpstr>
      <vt:lpstr>B05D</vt:lpstr>
      <vt:lpstr>B06A</vt:lpstr>
      <vt:lpstr>B06B</vt:lpstr>
      <vt:lpstr>B06C</vt:lpstr>
      <vt:lpstr>B07A</vt:lpstr>
      <vt:lpstr>B07B</vt:lpstr>
      <vt:lpstr>G98</vt:lpstr>
      <vt:lpstr>G01</vt:lpstr>
      <vt:lpstr>G03A</vt:lpstr>
      <vt:lpstr>G03B</vt:lpstr>
      <vt:lpstr>G05A</vt:lpstr>
      <vt:lpstr>G05B</vt:lpstr>
      <vt:lpstr>G05C</vt:lpstr>
      <vt:lpstr>G06A</vt:lpstr>
      <vt:lpstr>G06B</vt:lpstr>
      <vt:lpstr>G06C</vt:lpstr>
      <vt:lpstr>G07</vt:lpstr>
      <vt:lpstr>Seadista</vt:lpstr>
      <vt:lpstr>Memo</vt:lpstr>
      <vt:lpstr>3 mansat</vt:lpstr>
      <vt:lpstr>4 mansat</vt:lpstr>
      <vt:lpstr>5 mansat</vt:lpstr>
      <vt:lpstr>7 mansat</vt:lpstr>
    </vt:vector>
  </TitlesOfParts>
  <Company>Riigi Kinnisvara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 Palmar</dc:creator>
  <cp:lastModifiedBy>Kasutaja</cp:lastModifiedBy>
  <cp:lastPrinted>2016-06-12T15:09:20Z</cp:lastPrinted>
  <dcterms:created xsi:type="dcterms:W3CDTF">2010-04-23T05:31:07Z</dcterms:created>
  <dcterms:modified xsi:type="dcterms:W3CDTF">2016-06-12T17:41:30Z</dcterms:modified>
</cp:coreProperties>
</file>