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heckCompatibility="1" defaultThemeVersion="124226"/>
  <mc:AlternateContent xmlns:mc="http://schemas.openxmlformats.org/markup-compatibility/2006">
    <mc:Choice Requires="x15">
      <x15ac:absPath xmlns:x15ac="http://schemas.microsoft.com/office/spreadsheetml/2010/11/ac" url="C:\Users\Kasutaja\Documents\Käsipall\THC 2015\"/>
    </mc:Choice>
  </mc:AlternateContent>
  <bookViews>
    <workbookView xWindow="195" yWindow="225" windowWidth="25485" windowHeight="12135" tabRatio="957" firstSheet="8" activeTab="27"/>
  </bookViews>
  <sheets>
    <sheet name="P00_kohad" sheetId="176" r:id="rId1"/>
    <sheet name="P06_kohad" sheetId="175" r:id="rId2"/>
    <sheet name="T00_kohad" sheetId="177" r:id="rId3"/>
    <sheet name="P98" sheetId="148" r:id="rId4"/>
    <sheet name="P00A" sheetId="151" r:id="rId5"/>
    <sheet name="P00B" sheetId="150" r:id="rId6"/>
    <sheet name="P02A" sheetId="152" r:id="rId7"/>
    <sheet name="P02B" sheetId="153" r:id="rId8"/>
    <sheet name="P02C" sheetId="154" r:id="rId9"/>
    <sheet name="P04A" sheetId="155" r:id="rId10"/>
    <sheet name="P04B" sheetId="156" r:id="rId11"/>
    <sheet name="P04C" sheetId="157" r:id="rId12"/>
    <sheet name="P04D" sheetId="158" r:id="rId13"/>
    <sheet name="P05A" sheetId="159" r:id="rId14"/>
    <sheet name="P05B" sheetId="160" r:id="rId15"/>
    <sheet name="P05C" sheetId="161" r:id="rId16"/>
    <sheet name="P05D" sheetId="162" r:id="rId17"/>
    <sheet name="P06A" sheetId="164" r:id="rId18"/>
    <sheet name="P06B" sheetId="163" r:id="rId19"/>
    <sheet name="T98" sheetId="149" r:id="rId20"/>
    <sheet name="T00A" sheetId="165" r:id="rId21"/>
    <sheet name="T00B" sheetId="166" r:id="rId22"/>
    <sheet name="T02A" sheetId="167" r:id="rId23"/>
    <sheet name="T02B" sheetId="169" r:id="rId24"/>
    <sheet name="T02C" sheetId="170" r:id="rId25"/>
    <sheet name="T04A" sheetId="172" r:id="rId26"/>
    <sheet name="T04B" sheetId="171" r:id="rId27"/>
    <sheet name="T05A" sheetId="173" r:id="rId28"/>
    <sheet name="T05B" sheetId="174" r:id="rId29"/>
    <sheet name="T06" sheetId="168" r:id="rId30"/>
    <sheet name="P01116" sheetId="101" r:id="rId31"/>
    <sheet name="P011719" sheetId="140" r:id="rId32"/>
    <sheet name="P03_kohad2" sheetId="145" r:id="rId33"/>
    <sheet name="P04_kohad" sheetId="99" r:id="rId34"/>
    <sheet name="P05_kohad" sheetId="144" r:id="rId35"/>
    <sheet name="T99_kohad" sheetId="111" r:id="rId36"/>
    <sheet name="T01_kohad" sheetId="147" r:id="rId37"/>
    <sheet name="T03_kohad" sheetId="115" r:id="rId38"/>
    <sheet name="T04_kohad" sheetId="146" r:id="rId39"/>
    <sheet name="T052" sheetId="108" r:id="rId40"/>
    <sheet name="P96" sheetId="3" r:id="rId41"/>
    <sheet name="P99A" sheetId="74" r:id="rId42"/>
    <sheet name="P99B" sheetId="116" r:id="rId43"/>
    <sheet name="P99C" sheetId="117" r:id="rId44"/>
    <sheet name="P01A" sheetId="118" r:id="rId45"/>
    <sheet name="P01B" sheetId="119" r:id="rId46"/>
    <sheet name="P01C" sheetId="120" r:id="rId47"/>
    <sheet name="Seadista" sheetId="1" r:id="rId48"/>
    <sheet name="Memo" sheetId="4" r:id="rId49"/>
    <sheet name="3 mansat" sheetId="6" r:id="rId50"/>
    <sheet name="4 mansat" sheetId="5" r:id="rId51"/>
    <sheet name="5 mansat" sheetId="7" r:id="rId52"/>
    <sheet name="7 mansat" sheetId="22" r:id="rId53"/>
  </sheets>
  <calcPr calcId="152511"/>
</workbook>
</file>

<file path=xl/calcChain.xml><?xml version="1.0" encoding="utf-8"?>
<calcChain xmlns="http://schemas.openxmlformats.org/spreadsheetml/2006/main">
  <c r="A1" i="177" l="1"/>
  <c r="A1" i="176"/>
  <c r="A1" i="175"/>
  <c r="C16" i="159" l="1"/>
  <c r="E16" i="159"/>
  <c r="K12" i="174" l="1"/>
  <c r="I12" i="174"/>
  <c r="I11" i="174" s="1"/>
  <c r="H12" i="174"/>
  <c r="F12" i="174"/>
  <c r="F11" i="174" s="1"/>
  <c r="E12" i="174"/>
  <c r="C12" i="174"/>
  <c r="A11" i="174"/>
  <c r="H10" i="174"/>
  <c r="F10" i="174"/>
  <c r="E10" i="174"/>
  <c r="C10" i="174"/>
  <c r="L9" i="174"/>
  <c r="F9" i="174"/>
  <c r="A9" i="174"/>
  <c r="E8" i="174"/>
  <c r="C8" i="174"/>
  <c r="P7" i="174" s="1"/>
  <c r="L7" i="174"/>
  <c r="I7" i="174"/>
  <c r="A7" i="174"/>
  <c r="P5" i="174"/>
  <c r="L5" i="174"/>
  <c r="I5" i="174"/>
  <c r="F5" i="174"/>
  <c r="A5" i="174"/>
  <c r="B1" i="174"/>
  <c r="N14" i="173"/>
  <c r="L14" i="173"/>
  <c r="K14" i="173"/>
  <c r="I14" i="173"/>
  <c r="H14" i="173"/>
  <c r="F14" i="173"/>
  <c r="E14" i="173"/>
  <c r="C14" i="173"/>
  <c r="C13" i="173" s="1"/>
  <c r="I13" i="173"/>
  <c r="A13" i="173"/>
  <c r="K12" i="173"/>
  <c r="I12" i="173"/>
  <c r="H12" i="173"/>
  <c r="F12" i="173"/>
  <c r="E12" i="173"/>
  <c r="C12" i="173"/>
  <c r="C11" i="173" s="1"/>
  <c r="O11" i="173"/>
  <c r="F11" i="173"/>
  <c r="A11" i="173"/>
  <c r="H10" i="173"/>
  <c r="F10" i="173"/>
  <c r="E10" i="173"/>
  <c r="C10" i="173"/>
  <c r="O9" i="173"/>
  <c r="L9" i="173"/>
  <c r="A9" i="173"/>
  <c r="E8" i="173"/>
  <c r="C8" i="173"/>
  <c r="O7" i="173"/>
  <c r="L7" i="173"/>
  <c r="I7" i="173"/>
  <c r="A7" i="173"/>
  <c r="S5" i="173"/>
  <c r="O5" i="173"/>
  <c r="L5" i="173"/>
  <c r="I5" i="173"/>
  <c r="F5" i="173"/>
  <c r="A5" i="173"/>
  <c r="B1" i="173"/>
  <c r="Q16" i="172"/>
  <c r="O16" i="172"/>
  <c r="O15" i="172" s="1"/>
  <c r="N16" i="172"/>
  <c r="L16" i="172"/>
  <c r="K16" i="172"/>
  <c r="I16" i="172"/>
  <c r="I15" i="172" s="1"/>
  <c r="H16" i="172"/>
  <c r="F16" i="172"/>
  <c r="E16" i="172"/>
  <c r="C16" i="172"/>
  <c r="C15" i="172" s="1"/>
  <c r="V15" i="172"/>
  <c r="X15" i="172" s="1"/>
  <c r="L15" i="172"/>
  <c r="A15" i="172"/>
  <c r="N14" i="172"/>
  <c r="L14" i="172"/>
  <c r="K14" i="172"/>
  <c r="I14" i="172"/>
  <c r="H14" i="172"/>
  <c r="F14" i="172"/>
  <c r="E14" i="172"/>
  <c r="C14" i="172"/>
  <c r="C13" i="172" s="1"/>
  <c r="R13" i="172"/>
  <c r="I13" i="172"/>
  <c r="A13" i="172"/>
  <c r="K12" i="172"/>
  <c r="I12" i="172"/>
  <c r="H12" i="172"/>
  <c r="F12" i="172"/>
  <c r="E12" i="172"/>
  <c r="C12" i="172"/>
  <c r="C11" i="172" s="1"/>
  <c r="R11" i="172"/>
  <c r="O11" i="172"/>
  <c r="F11" i="172"/>
  <c r="A11" i="172"/>
  <c r="H10" i="172"/>
  <c r="F10" i="172"/>
  <c r="E10" i="172"/>
  <c r="C10" i="172"/>
  <c r="R9" i="172"/>
  <c r="O9" i="172"/>
  <c r="L9" i="172"/>
  <c r="A9" i="172"/>
  <c r="E8" i="172"/>
  <c r="C8" i="172"/>
  <c r="R7" i="172"/>
  <c r="O7" i="172"/>
  <c r="L7" i="172"/>
  <c r="I7" i="172"/>
  <c r="A7" i="172"/>
  <c r="V5" i="172"/>
  <c r="R5" i="172"/>
  <c r="O5" i="172"/>
  <c r="L5" i="172"/>
  <c r="I5" i="172"/>
  <c r="F5" i="172"/>
  <c r="A5" i="172"/>
  <c r="B1" i="172"/>
  <c r="N14" i="171"/>
  <c r="L14" i="171"/>
  <c r="L13" i="171" s="1"/>
  <c r="K14" i="171"/>
  <c r="I14" i="171"/>
  <c r="H14" i="171"/>
  <c r="F14" i="171"/>
  <c r="F13" i="171" s="1"/>
  <c r="E14" i="171"/>
  <c r="C14" i="171"/>
  <c r="I13" i="171"/>
  <c r="A13" i="171"/>
  <c r="K12" i="171"/>
  <c r="I11" i="171" s="1"/>
  <c r="I12" i="171"/>
  <c r="H12" i="171"/>
  <c r="F12" i="171"/>
  <c r="F11" i="171" s="1"/>
  <c r="E12" i="171"/>
  <c r="C12" i="171"/>
  <c r="O11" i="171"/>
  <c r="A11" i="171"/>
  <c r="H10" i="171"/>
  <c r="F10" i="171"/>
  <c r="E10" i="171"/>
  <c r="C10" i="171"/>
  <c r="C9" i="171" s="1"/>
  <c r="O9" i="171"/>
  <c r="L9" i="171"/>
  <c r="A9" i="171"/>
  <c r="E8" i="171"/>
  <c r="C8" i="171"/>
  <c r="O7" i="171"/>
  <c r="L7" i="171"/>
  <c r="I7" i="171"/>
  <c r="A7" i="171"/>
  <c r="S5" i="171"/>
  <c r="O5" i="171"/>
  <c r="L5" i="171"/>
  <c r="I5" i="171"/>
  <c r="F5" i="171"/>
  <c r="A5" i="171"/>
  <c r="B1" i="171"/>
  <c r="K12" i="170"/>
  <c r="I12" i="170"/>
  <c r="H12" i="170"/>
  <c r="F12" i="170"/>
  <c r="E12" i="170"/>
  <c r="C12" i="170"/>
  <c r="C11" i="170" s="1"/>
  <c r="A11" i="170"/>
  <c r="H10" i="170"/>
  <c r="F10" i="170"/>
  <c r="F9" i="170" s="1"/>
  <c r="E10" i="170"/>
  <c r="C10" i="170"/>
  <c r="P9" i="170" s="1"/>
  <c r="L9" i="170"/>
  <c r="A9" i="170"/>
  <c r="E8" i="170"/>
  <c r="C8" i="170"/>
  <c r="P7" i="170" s="1"/>
  <c r="L7" i="170"/>
  <c r="I7" i="170"/>
  <c r="A7" i="170"/>
  <c r="P5" i="170"/>
  <c r="L5" i="170"/>
  <c r="I5" i="170"/>
  <c r="F5" i="170"/>
  <c r="A5" i="170"/>
  <c r="B1" i="170"/>
  <c r="K12" i="169"/>
  <c r="I12" i="169"/>
  <c r="H12" i="169"/>
  <c r="F12" i="169"/>
  <c r="E12" i="169"/>
  <c r="C12" i="169"/>
  <c r="I11" i="169"/>
  <c r="A11" i="169"/>
  <c r="H10" i="169"/>
  <c r="F10" i="169"/>
  <c r="E10" i="169"/>
  <c r="C10" i="169"/>
  <c r="L9" i="169"/>
  <c r="F9" i="169"/>
  <c r="A9" i="169"/>
  <c r="E8" i="169"/>
  <c r="C8" i="169"/>
  <c r="P7" i="169" s="1"/>
  <c r="L7" i="169"/>
  <c r="I7" i="169"/>
  <c r="A7" i="169"/>
  <c r="P5" i="169"/>
  <c r="L5" i="169"/>
  <c r="I5" i="169"/>
  <c r="F5" i="169"/>
  <c r="A5" i="169"/>
  <c r="B1" i="169"/>
  <c r="H10" i="168"/>
  <c r="F10" i="168"/>
  <c r="E10" i="168"/>
  <c r="C10" i="168"/>
  <c r="A9" i="168"/>
  <c r="E8" i="168"/>
  <c r="C8" i="168"/>
  <c r="I7" i="168"/>
  <c r="A7" i="168"/>
  <c r="M5" i="168"/>
  <c r="I5" i="168"/>
  <c r="L5" i="168" s="1"/>
  <c r="F5" i="168"/>
  <c r="A5" i="168"/>
  <c r="B1" i="168"/>
  <c r="N14" i="167"/>
  <c r="L14" i="167"/>
  <c r="L13" i="167" s="1"/>
  <c r="K14" i="167"/>
  <c r="I14" i="167"/>
  <c r="H14" i="167"/>
  <c r="F14" i="167"/>
  <c r="F13" i="167" s="1"/>
  <c r="E14" i="167"/>
  <c r="C14" i="167"/>
  <c r="A13" i="167"/>
  <c r="K12" i="167"/>
  <c r="I11" i="167" s="1"/>
  <c r="I12" i="167"/>
  <c r="H12" i="167"/>
  <c r="F12" i="167"/>
  <c r="E12" i="167"/>
  <c r="C12" i="167"/>
  <c r="O11" i="167"/>
  <c r="A11" i="167"/>
  <c r="H10" i="167"/>
  <c r="F10" i="167"/>
  <c r="E10" i="167"/>
  <c r="C10" i="167"/>
  <c r="O9" i="167"/>
  <c r="L9" i="167"/>
  <c r="A9" i="167"/>
  <c r="E8" i="167"/>
  <c r="C8" i="167"/>
  <c r="O7" i="167"/>
  <c r="L7" i="167"/>
  <c r="I7" i="167"/>
  <c r="A7" i="167"/>
  <c r="S5" i="167"/>
  <c r="O5" i="167"/>
  <c r="L5" i="167"/>
  <c r="I5" i="167"/>
  <c r="F5" i="167"/>
  <c r="A5" i="167"/>
  <c r="B1" i="167"/>
  <c r="K12" i="166"/>
  <c r="I12" i="166"/>
  <c r="H12" i="166"/>
  <c r="F12" i="166"/>
  <c r="F11" i="166" s="1"/>
  <c r="E12" i="166"/>
  <c r="C11" i="166" s="1"/>
  <c r="C12" i="166"/>
  <c r="A11" i="166"/>
  <c r="H10" i="166"/>
  <c r="F10" i="166"/>
  <c r="E10" i="166"/>
  <c r="C10" i="166"/>
  <c r="L9" i="166"/>
  <c r="F9" i="166"/>
  <c r="A9" i="166"/>
  <c r="E8" i="166"/>
  <c r="C8" i="166"/>
  <c r="L7" i="166"/>
  <c r="I7" i="166"/>
  <c r="A7" i="166"/>
  <c r="P5" i="166"/>
  <c r="L5" i="166"/>
  <c r="I5" i="166"/>
  <c r="F5" i="166"/>
  <c r="A5" i="166"/>
  <c r="B1" i="166"/>
  <c r="K12" i="165"/>
  <c r="I12" i="165"/>
  <c r="I11" i="165" s="1"/>
  <c r="H12" i="165"/>
  <c r="F12" i="165"/>
  <c r="E12" i="165"/>
  <c r="C12" i="165"/>
  <c r="A11" i="165"/>
  <c r="H10" i="165"/>
  <c r="F10" i="165"/>
  <c r="E10" i="165"/>
  <c r="C10" i="165"/>
  <c r="L9" i="165"/>
  <c r="C9" i="165"/>
  <c r="A9" i="165"/>
  <c r="E8" i="165"/>
  <c r="C8" i="165"/>
  <c r="L7" i="165"/>
  <c r="I7" i="165"/>
  <c r="A7" i="165"/>
  <c r="P5" i="165"/>
  <c r="L5" i="165"/>
  <c r="I5" i="165"/>
  <c r="F5" i="165"/>
  <c r="A5" i="165"/>
  <c r="B1" i="165"/>
  <c r="K12" i="164"/>
  <c r="I12" i="164"/>
  <c r="H12" i="164"/>
  <c r="F12" i="164"/>
  <c r="F11" i="164" s="1"/>
  <c r="E12" i="164"/>
  <c r="C12" i="164"/>
  <c r="I11" i="164"/>
  <c r="A11" i="164"/>
  <c r="H10" i="164"/>
  <c r="F10" i="164"/>
  <c r="E10" i="164"/>
  <c r="C10" i="164"/>
  <c r="C9" i="164" s="1"/>
  <c r="L9" i="164"/>
  <c r="A9" i="164"/>
  <c r="E8" i="164"/>
  <c r="C8" i="164"/>
  <c r="P7" i="164"/>
  <c r="L7" i="164"/>
  <c r="I7" i="164"/>
  <c r="C7" i="164"/>
  <c r="A7" i="164"/>
  <c r="P5" i="164"/>
  <c r="L5" i="164"/>
  <c r="I5" i="164"/>
  <c r="F5" i="164"/>
  <c r="A5" i="164"/>
  <c r="B2" i="164"/>
  <c r="B1" i="164"/>
  <c r="K12" i="163"/>
  <c r="I12" i="163"/>
  <c r="H12" i="163"/>
  <c r="F12" i="163"/>
  <c r="F11" i="163" s="1"/>
  <c r="E12" i="163"/>
  <c r="C12" i="163"/>
  <c r="A11" i="163"/>
  <c r="H10" i="163"/>
  <c r="F10" i="163"/>
  <c r="E10" i="163"/>
  <c r="C10" i="163"/>
  <c r="L9" i="163"/>
  <c r="A9" i="163"/>
  <c r="E8" i="163"/>
  <c r="C8" i="163"/>
  <c r="P7" i="163" s="1"/>
  <c r="L7" i="163"/>
  <c r="I7" i="163"/>
  <c r="A7" i="163"/>
  <c r="P5" i="163"/>
  <c r="L5" i="163"/>
  <c r="I5" i="163"/>
  <c r="F5" i="163"/>
  <c r="A5" i="163"/>
  <c r="B2" i="163"/>
  <c r="B1" i="163"/>
  <c r="N14" i="162"/>
  <c r="L13" i="162" s="1"/>
  <c r="L14" i="162"/>
  <c r="K14" i="162"/>
  <c r="I13" i="162" s="1"/>
  <c r="I14" i="162"/>
  <c r="H14" i="162"/>
  <c r="F14" i="162"/>
  <c r="E14" i="162"/>
  <c r="C14" i="162"/>
  <c r="C13" i="162" s="1"/>
  <c r="A13" i="162"/>
  <c r="K12" i="162"/>
  <c r="I12" i="162"/>
  <c r="H12" i="162"/>
  <c r="F12" i="162"/>
  <c r="E12" i="162"/>
  <c r="C12" i="162"/>
  <c r="C11" i="162" s="1"/>
  <c r="O11" i="162"/>
  <c r="I11" i="162"/>
  <c r="A11" i="162"/>
  <c r="H10" i="162"/>
  <c r="F10" i="162"/>
  <c r="S9" i="162" s="1"/>
  <c r="U9" i="162" s="1"/>
  <c r="E10" i="162"/>
  <c r="C10" i="162"/>
  <c r="O9" i="162"/>
  <c r="L9" i="162"/>
  <c r="A9" i="162"/>
  <c r="E8" i="162"/>
  <c r="C8" i="162"/>
  <c r="S7" i="162" s="1"/>
  <c r="O7" i="162"/>
  <c r="L7" i="162"/>
  <c r="I7" i="162"/>
  <c r="A7" i="162"/>
  <c r="S5" i="162"/>
  <c r="O5" i="162"/>
  <c r="L5" i="162"/>
  <c r="I5" i="162"/>
  <c r="F5" i="162"/>
  <c r="A5" i="162"/>
  <c r="B1" i="162"/>
  <c r="N14" i="161"/>
  <c r="L14" i="161"/>
  <c r="L13" i="161" s="1"/>
  <c r="K14" i="161"/>
  <c r="I14" i="161"/>
  <c r="H14" i="161"/>
  <c r="F14" i="161"/>
  <c r="F13" i="161" s="1"/>
  <c r="E14" i="161"/>
  <c r="C14" i="161"/>
  <c r="A13" i="161"/>
  <c r="K12" i="161"/>
  <c r="I12" i="161"/>
  <c r="H12" i="161"/>
  <c r="F12" i="161"/>
  <c r="E12" i="161"/>
  <c r="C12" i="161"/>
  <c r="O11" i="161"/>
  <c r="A11" i="161"/>
  <c r="H10" i="161"/>
  <c r="F10" i="161"/>
  <c r="E10" i="161"/>
  <c r="C10" i="161"/>
  <c r="C9" i="161" s="1"/>
  <c r="O9" i="161"/>
  <c r="L9" i="161"/>
  <c r="A9" i="161"/>
  <c r="E8" i="161"/>
  <c r="C8" i="161"/>
  <c r="O7" i="161"/>
  <c r="L7" i="161"/>
  <c r="I7" i="161"/>
  <c r="A7" i="161"/>
  <c r="S5" i="161"/>
  <c r="O5" i="161"/>
  <c r="L5" i="161"/>
  <c r="I5" i="161"/>
  <c r="F5" i="161"/>
  <c r="A5" i="161"/>
  <c r="B1" i="161"/>
  <c r="N14" i="160"/>
  <c r="L14" i="160"/>
  <c r="K14" i="160"/>
  <c r="I14" i="160"/>
  <c r="I13" i="160" s="1"/>
  <c r="H14" i="160"/>
  <c r="F14" i="160"/>
  <c r="E14" i="160"/>
  <c r="C13" i="160" s="1"/>
  <c r="C14" i="160"/>
  <c r="A13" i="160"/>
  <c r="K12" i="160"/>
  <c r="I12" i="160"/>
  <c r="I11" i="160" s="1"/>
  <c r="H12" i="160"/>
  <c r="F12" i="160"/>
  <c r="E12" i="160"/>
  <c r="C12" i="160"/>
  <c r="O11" i="160"/>
  <c r="A11" i="160"/>
  <c r="H10" i="160"/>
  <c r="F10" i="160"/>
  <c r="E10" i="160"/>
  <c r="C10" i="160"/>
  <c r="C9" i="160" s="1"/>
  <c r="O9" i="160"/>
  <c r="L9" i="160"/>
  <c r="A9" i="160"/>
  <c r="E8" i="160"/>
  <c r="S7" i="160" s="1"/>
  <c r="C8" i="160"/>
  <c r="O7" i="160"/>
  <c r="L7" i="160"/>
  <c r="I7" i="160"/>
  <c r="A7" i="160"/>
  <c r="S5" i="160"/>
  <c r="O5" i="160"/>
  <c r="L5" i="160"/>
  <c r="I5" i="160"/>
  <c r="F5" i="160"/>
  <c r="A5" i="160"/>
  <c r="B1" i="160"/>
  <c r="Q16" i="159"/>
  <c r="O16" i="159"/>
  <c r="O15" i="159" s="1"/>
  <c r="N16" i="159"/>
  <c r="L16" i="159"/>
  <c r="K16" i="159"/>
  <c r="I16" i="159"/>
  <c r="I15" i="159" s="1"/>
  <c r="H16" i="159"/>
  <c r="F16" i="159"/>
  <c r="C15" i="159"/>
  <c r="A15" i="159"/>
  <c r="N14" i="159"/>
  <c r="L13" i="159" s="1"/>
  <c r="L14" i="159"/>
  <c r="K14" i="159"/>
  <c r="I14" i="159"/>
  <c r="H14" i="159"/>
  <c r="F14" i="159"/>
  <c r="E14" i="159"/>
  <c r="C14" i="159"/>
  <c r="R13" i="159"/>
  <c r="A13" i="159"/>
  <c r="K12" i="159"/>
  <c r="I12" i="159"/>
  <c r="H12" i="159"/>
  <c r="F12" i="159"/>
  <c r="F11" i="159" s="1"/>
  <c r="E12" i="159"/>
  <c r="C12" i="159"/>
  <c r="C11" i="159" s="1"/>
  <c r="R11" i="159"/>
  <c r="O11" i="159"/>
  <c r="A11" i="159"/>
  <c r="H10" i="159"/>
  <c r="F10" i="159"/>
  <c r="F9" i="159" s="1"/>
  <c r="E10" i="159"/>
  <c r="C10" i="159"/>
  <c r="R9" i="159"/>
  <c r="O9" i="159"/>
  <c r="L9" i="159"/>
  <c r="A9" i="159"/>
  <c r="E8" i="159"/>
  <c r="C8" i="159"/>
  <c r="R7" i="159"/>
  <c r="O7" i="159"/>
  <c r="L7" i="159"/>
  <c r="I7" i="159"/>
  <c r="A7" i="159"/>
  <c r="V5" i="159"/>
  <c r="R5" i="159"/>
  <c r="O5" i="159"/>
  <c r="L5" i="159"/>
  <c r="I5" i="159"/>
  <c r="F5" i="159"/>
  <c r="A5" i="159"/>
  <c r="B1" i="159"/>
  <c r="N14" i="158"/>
  <c r="L14" i="158"/>
  <c r="L13" i="158" s="1"/>
  <c r="K14" i="158"/>
  <c r="I14" i="158"/>
  <c r="H14" i="158"/>
  <c r="F13" i="158" s="1"/>
  <c r="F14" i="158"/>
  <c r="E14" i="158"/>
  <c r="C14" i="158"/>
  <c r="A13" i="158"/>
  <c r="K12" i="158"/>
  <c r="I12" i="158"/>
  <c r="H12" i="158"/>
  <c r="F12" i="158"/>
  <c r="E12" i="158"/>
  <c r="C12" i="158"/>
  <c r="O11" i="158"/>
  <c r="A11" i="158"/>
  <c r="H10" i="158"/>
  <c r="F10" i="158"/>
  <c r="E10" i="158"/>
  <c r="C10" i="158"/>
  <c r="O9" i="158"/>
  <c r="L9" i="158"/>
  <c r="A9" i="158"/>
  <c r="E8" i="158"/>
  <c r="S7" i="158" s="1"/>
  <c r="C8" i="158"/>
  <c r="O7" i="158"/>
  <c r="L7" i="158"/>
  <c r="I7" i="158"/>
  <c r="A7" i="158"/>
  <c r="S5" i="158"/>
  <c r="O5" i="158"/>
  <c r="L5" i="158"/>
  <c r="I5" i="158"/>
  <c r="F5" i="158"/>
  <c r="A5" i="158"/>
  <c r="B1" i="158"/>
  <c r="N14" i="157"/>
  <c r="L14" i="157"/>
  <c r="K14" i="157"/>
  <c r="I14" i="157"/>
  <c r="H14" i="157"/>
  <c r="F14" i="157"/>
  <c r="F13" i="157" s="1"/>
  <c r="E14" i="157"/>
  <c r="C14" i="157"/>
  <c r="L13" i="157"/>
  <c r="A13" i="157"/>
  <c r="K12" i="157"/>
  <c r="I12" i="157"/>
  <c r="H12" i="157"/>
  <c r="F12" i="157"/>
  <c r="E12" i="157"/>
  <c r="C12" i="157"/>
  <c r="O11" i="157"/>
  <c r="A11" i="157"/>
  <c r="H10" i="157"/>
  <c r="F10" i="157"/>
  <c r="E10" i="157"/>
  <c r="C10" i="157"/>
  <c r="O9" i="157"/>
  <c r="L9" i="157"/>
  <c r="A9" i="157"/>
  <c r="E8" i="157"/>
  <c r="C8" i="157"/>
  <c r="O7" i="157"/>
  <c r="L7" i="157"/>
  <c r="I7" i="157"/>
  <c r="A7" i="157"/>
  <c r="S5" i="157"/>
  <c r="O5" i="157"/>
  <c r="L5" i="157"/>
  <c r="I5" i="157"/>
  <c r="F5" i="157"/>
  <c r="A5" i="157"/>
  <c r="B1" i="157"/>
  <c r="N14" i="156"/>
  <c r="L14" i="156"/>
  <c r="K14" i="156"/>
  <c r="I13" i="156" s="1"/>
  <c r="I14" i="156"/>
  <c r="H14" i="156"/>
  <c r="F14" i="156"/>
  <c r="E14" i="156"/>
  <c r="C14" i="156"/>
  <c r="C13" i="156"/>
  <c r="A13" i="156"/>
  <c r="K12" i="156"/>
  <c r="I12" i="156"/>
  <c r="I11" i="156" s="1"/>
  <c r="H12" i="156"/>
  <c r="F12" i="156"/>
  <c r="E12" i="156"/>
  <c r="C12" i="156"/>
  <c r="O11" i="156"/>
  <c r="A11" i="156"/>
  <c r="H10" i="156"/>
  <c r="F10" i="156"/>
  <c r="E10" i="156"/>
  <c r="C10" i="156"/>
  <c r="C9" i="156" s="1"/>
  <c r="O9" i="156"/>
  <c r="L9" i="156"/>
  <c r="A9" i="156"/>
  <c r="E8" i="156"/>
  <c r="S7" i="156" s="1"/>
  <c r="C8" i="156"/>
  <c r="O7" i="156"/>
  <c r="L7" i="156"/>
  <c r="I7" i="156"/>
  <c r="A7" i="156"/>
  <c r="S5" i="156"/>
  <c r="O5" i="156"/>
  <c r="L5" i="156"/>
  <c r="I5" i="156"/>
  <c r="F5" i="156"/>
  <c r="A5" i="156"/>
  <c r="B1" i="156"/>
  <c r="Q16" i="155"/>
  <c r="O16" i="155"/>
  <c r="N16" i="155"/>
  <c r="L16" i="155"/>
  <c r="K16" i="155"/>
  <c r="I16" i="155"/>
  <c r="I15" i="155" s="1"/>
  <c r="H16" i="155"/>
  <c r="F16" i="155"/>
  <c r="F15" i="155" s="1"/>
  <c r="E16" i="155"/>
  <c r="C16" i="155"/>
  <c r="L15" i="155"/>
  <c r="A15" i="155"/>
  <c r="N14" i="155"/>
  <c r="L14" i="155"/>
  <c r="K14" i="155"/>
  <c r="I14" i="155"/>
  <c r="H14" i="155"/>
  <c r="F14" i="155"/>
  <c r="E14" i="155"/>
  <c r="C14" i="155"/>
  <c r="C13" i="155" s="1"/>
  <c r="R13" i="155"/>
  <c r="I13" i="155"/>
  <c r="F13" i="155"/>
  <c r="A13" i="155"/>
  <c r="K12" i="155"/>
  <c r="I12" i="155"/>
  <c r="H12" i="155"/>
  <c r="F11" i="155" s="1"/>
  <c r="F12" i="155"/>
  <c r="E12" i="155"/>
  <c r="C12" i="155"/>
  <c r="C11" i="155" s="1"/>
  <c r="R11" i="155"/>
  <c r="O11" i="155"/>
  <c r="A11" i="155"/>
  <c r="H10" i="155"/>
  <c r="F10" i="155"/>
  <c r="F9" i="155" s="1"/>
  <c r="E10" i="155"/>
  <c r="C10" i="155"/>
  <c r="C9" i="155" s="1"/>
  <c r="R9" i="155"/>
  <c r="O9" i="155"/>
  <c r="L9" i="155"/>
  <c r="A9" i="155"/>
  <c r="E8" i="155"/>
  <c r="C8" i="155"/>
  <c r="R7" i="155"/>
  <c r="O7" i="155"/>
  <c r="L7" i="155"/>
  <c r="I7" i="155"/>
  <c r="C7" i="155"/>
  <c r="A7" i="155"/>
  <c r="V5" i="155"/>
  <c r="R5" i="155"/>
  <c r="O5" i="155"/>
  <c r="L5" i="155"/>
  <c r="I5" i="155"/>
  <c r="F5" i="155"/>
  <c r="A5" i="155"/>
  <c r="B1" i="155"/>
  <c r="Q16" i="154"/>
  <c r="O16" i="154"/>
  <c r="N16" i="154"/>
  <c r="L16" i="154"/>
  <c r="K16" i="154"/>
  <c r="I16" i="154"/>
  <c r="I15" i="154" s="1"/>
  <c r="H16" i="154"/>
  <c r="F16" i="154"/>
  <c r="E16" i="154"/>
  <c r="C16" i="154"/>
  <c r="C15" i="154" s="1"/>
  <c r="A15" i="154"/>
  <c r="N14" i="154"/>
  <c r="L14" i="154"/>
  <c r="L13" i="154" s="1"/>
  <c r="K14" i="154"/>
  <c r="I14" i="154"/>
  <c r="H14" i="154"/>
  <c r="F14" i="154"/>
  <c r="E14" i="154"/>
  <c r="C14" i="154"/>
  <c r="C13" i="154" s="1"/>
  <c r="R13" i="154"/>
  <c r="A13" i="154"/>
  <c r="K12" i="154"/>
  <c r="I12" i="154"/>
  <c r="I11" i="154" s="1"/>
  <c r="H12" i="154"/>
  <c r="F12" i="154"/>
  <c r="E12" i="154"/>
  <c r="C12" i="154"/>
  <c r="C11" i="154" s="1"/>
  <c r="R11" i="154"/>
  <c r="O11" i="154"/>
  <c r="A11" i="154"/>
  <c r="H10" i="154"/>
  <c r="F9" i="154" s="1"/>
  <c r="F10" i="154"/>
  <c r="E10" i="154"/>
  <c r="C10" i="154"/>
  <c r="R9" i="154"/>
  <c r="O9" i="154"/>
  <c r="L9" i="154"/>
  <c r="A9" i="154"/>
  <c r="E8" i="154"/>
  <c r="C8" i="154"/>
  <c r="V7" i="154" s="1"/>
  <c r="R7" i="154"/>
  <c r="O7" i="154"/>
  <c r="L7" i="154"/>
  <c r="I7" i="154"/>
  <c r="A7" i="154"/>
  <c r="V5" i="154"/>
  <c r="R5" i="154"/>
  <c r="O5" i="154"/>
  <c r="L5" i="154"/>
  <c r="I5" i="154"/>
  <c r="F5" i="154"/>
  <c r="A5" i="154"/>
  <c r="B1" i="154"/>
  <c r="Q16" i="153"/>
  <c r="O15" i="153" s="1"/>
  <c r="O16" i="153"/>
  <c r="N16" i="153"/>
  <c r="L16" i="153"/>
  <c r="K16" i="153"/>
  <c r="I16" i="153"/>
  <c r="H16" i="153"/>
  <c r="F16" i="153"/>
  <c r="E16" i="153"/>
  <c r="C15" i="153" s="1"/>
  <c r="C16" i="153"/>
  <c r="I15" i="153"/>
  <c r="A15" i="153"/>
  <c r="N14" i="153"/>
  <c r="L14" i="153"/>
  <c r="K14" i="153"/>
  <c r="I14" i="153"/>
  <c r="H14" i="153"/>
  <c r="F14" i="153"/>
  <c r="F13" i="153" s="1"/>
  <c r="E14" i="153"/>
  <c r="C14" i="153"/>
  <c r="R13" i="153"/>
  <c r="L13" i="153"/>
  <c r="A13" i="153"/>
  <c r="K12" i="153"/>
  <c r="I12" i="153"/>
  <c r="H12" i="153"/>
  <c r="F12" i="153"/>
  <c r="E12" i="153"/>
  <c r="C12" i="153"/>
  <c r="R11" i="153"/>
  <c r="O11" i="153"/>
  <c r="I11" i="153"/>
  <c r="A11" i="153"/>
  <c r="H10" i="153"/>
  <c r="F10" i="153"/>
  <c r="E10" i="153"/>
  <c r="C9" i="153" s="1"/>
  <c r="C10" i="153"/>
  <c r="R9" i="153"/>
  <c r="O9" i="153"/>
  <c r="L9" i="153"/>
  <c r="A9" i="153"/>
  <c r="E8" i="153"/>
  <c r="C8" i="153"/>
  <c r="C7" i="153" s="1"/>
  <c r="V7" i="153"/>
  <c r="R7" i="153"/>
  <c r="O7" i="153"/>
  <c r="L7" i="153"/>
  <c r="I7" i="153"/>
  <c r="A7" i="153"/>
  <c r="V5" i="153"/>
  <c r="R5" i="153"/>
  <c r="O5" i="153"/>
  <c r="L5" i="153"/>
  <c r="I5" i="153"/>
  <c r="F5" i="153"/>
  <c r="A5" i="153"/>
  <c r="B1" i="153"/>
  <c r="Q16" i="152"/>
  <c r="O16" i="152"/>
  <c r="N16" i="152"/>
  <c r="L16" i="152"/>
  <c r="L15" i="152" s="1"/>
  <c r="K16" i="152"/>
  <c r="I16" i="152"/>
  <c r="H16" i="152"/>
  <c r="F16" i="152"/>
  <c r="E16" i="152"/>
  <c r="C16" i="152"/>
  <c r="C15" i="152" s="1"/>
  <c r="A15" i="152"/>
  <c r="N14" i="152"/>
  <c r="L13" i="152" s="1"/>
  <c r="L14" i="152"/>
  <c r="K14" i="152"/>
  <c r="I13" i="152" s="1"/>
  <c r="I14" i="152"/>
  <c r="H14" i="152"/>
  <c r="F14" i="152"/>
  <c r="F13" i="152" s="1"/>
  <c r="E14" i="152"/>
  <c r="C14" i="152"/>
  <c r="R13" i="152"/>
  <c r="A13" i="152"/>
  <c r="K12" i="152"/>
  <c r="I12" i="152"/>
  <c r="I11" i="152" s="1"/>
  <c r="H12" i="152"/>
  <c r="F12" i="152"/>
  <c r="E12" i="152"/>
  <c r="C12" i="152"/>
  <c r="C11" i="152" s="1"/>
  <c r="R11" i="152"/>
  <c r="O11" i="152"/>
  <c r="A11" i="152"/>
  <c r="H10" i="152"/>
  <c r="F10" i="152"/>
  <c r="E10" i="152"/>
  <c r="C10" i="152"/>
  <c r="R9" i="152"/>
  <c r="O9" i="152"/>
  <c r="L9" i="152"/>
  <c r="A9" i="152"/>
  <c r="E8" i="152"/>
  <c r="V7" i="152" s="1"/>
  <c r="C8" i="152"/>
  <c r="C7" i="152" s="1"/>
  <c r="R7" i="152"/>
  <c r="O7" i="152"/>
  <c r="L7" i="152"/>
  <c r="I7" i="152"/>
  <c r="A7" i="152"/>
  <c r="V5" i="152"/>
  <c r="R5" i="152"/>
  <c r="O5" i="152"/>
  <c r="L5" i="152"/>
  <c r="I5" i="152"/>
  <c r="F5" i="152"/>
  <c r="A5" i="152"/>
  <c r="B1" i="152"/>
  <c r="K12" i="151"/>
  <c r="I12" i="151"/>
  <c r="I11" i="151" s="1"/>
  <c r="H12" i="151"/>
  <c r="F12" i="151"/>
  <c r="E12" i="151"/>
  <c r="C12" i="151"/>
  <c r="A11" i="151"/>
  <c r="H10" i="151"/>
  <c r="F10" i="151"/>
  <c r="E10" i="151"/>
  <c r="C10" i="151"/>
  <c r="L9" i="151"/>
  <c r="A9" i="151"/>
  <c r="E8" i="151"/>
  <c r="P7" i="151" s="1"/>
  <c r="C8" i="151"/>
  <c r="L7" i="151"/>
  <c r="I7" i="151"/>
  <c r="A7" i="151"/>
  <c r="P5" i="151"/>
  <c r="L5" i="151"/>
  <c r="I5" i="151"/>
  <c r="F5" i="151"/>
  <c r="A5" i="151"/>
  <c r="B2" i="151"/>
  <c r="B1" i="151"/>
  <c r="K12" i="150"/>
  <c r="I12" i="150"/>
  <c r="H12" i="150"/>
  <c r="F12" i="150"/>
  <c r="F11" i="150" s="1"/>
  <c r="E12" i="150"/>
  <c r="C12" i="150"/>
  <c r="A11" i="150"/>
  <c r="H10" i="150"/>
  <c r="F10" i="150"/>
  <c r="F9" i="150" s="1"/>
  <c r="E10" i="150"/>
  <c r="C10" i="150"/>
  <c r="C9" i="150" s="1"/>
  <c r="L9" i="150"/>
  <c r="A9" i="150"/>
  <c r="E8" i="150"/>
  <c r="C7" i="150" s="1"/>
  <c r="C8" i="150"/>
  <c r="L7" i="150"/>
  <c r="I7" i="150"/>
  <c r="A7" i="150"/>
  <c r="P5" i="150"/>
  <c r="L5" i="150"/>
  <c r="I5" i="150"/>
  <c r="F5" i="150"/>
  <c r="A5" i="150"/>
  <c r="B2" i="150"/>
  <c r="B1" i="150"/>
  <c r="N14" i="149"/>
  <c r="L14" i="149"/>
  <c r="K14" i="149"/>
  <c r="I14" i="149"/>
  <c r="H14" i="149"/>
  <c r="F14" i="149"/>
  <c r="E14" i="149"/>
  <c r="C14" i="149"/>
  <c r="C13" i="149" s="1"/>
  <c r="I13" i="149"/>
  <c r="F13" i="149"/>
  <c r="A13" i="149"/>
  <c r="K12" i="149"/>
  <c r="I11" i="149" s="1"/>
  <c r="I12" i="149"/>
  <c r="H12" i="149"/>
  <c r="F12" i="149"/>
  <c r="E12" i="149"/>
  <c r="C12" i="149"/>
  <c r="O11" i="149"/>
  <c r="A11" i="149"/>
  <c r="H10" i="149"/>
  <c r="F10" i="149"/>
  <c r="E10" i="149"/>
  <c r="C10" i="149"/>
  <c r="O9" i="149"/>
  <c r="L9" i="149"/>
  <c r="A9" i="149"/>
  <c r="E8" i="149"/>
  <c r="C8" i="149"/>
  <c r="S7" i="149" s="1"/>
  <c r="O7" i="149"/>
  <c r="L7" i="149"/>
  <c r="I7" i="149"/>
  <c r="A7" i="149"/>
  <c r="S5" i="149"/>
  <c r="O5" i="149"/>
  <c r="L5" i="149"/>
  <c r="I5" i="149"/>
  <c r="F5" i="149"/>
  <c r="A5" i="149"/>
  <c r="B1" i="149"/>
  <c r="N14" i="148"/>
  <c r="L14" i="148"/>
  <c r="K14" i="148"/>
  <c r="I14" i="148"/>
  <c r="I13" i="148" s="1"/>
  <c r="H14" i="148"/>
  <c r="F14" i="148"/>
  <c r="E14" i="148"/>
  <c r="C14" i="148"/>
  <c r="C13" i="148"/>
  <c r="A13" i="148"/>
  <c r="K12" i="148"/>
  <c r="I12" i="148"/>
  <c r="H12" i="148"/>
  <c r="F12" i="148"/>
  <c r="E12" i="148"/>
  <c r="C12" i="148"/>
  <c r="C11" i="148" s="1"/>
  <c r="O11" i="148"/>
  <c r="F11" i="148"/>
  <c r="A11" i="148"/>
  <c r="H10" i="148"/>
  <c r="F10" i="148"/>
  <c r="E10" i="148"/>
  <c r="C10" i="148"/>
  <c r="C9" i="148" s="1"/>
  <c r="O9" i="148"/>
  <c r="L9" i="148"/>
  <c r="A9" i="148"/>
  <c r="E8" i="148"/>
  <c r="C8" i="148"/>
  <c r="C7" i="148" s="1"/>
  <c r="S7" i="148"/>
  <c r="O7" i="148"/>
  <c r="L7" i="148"/>
  <c r="I7" i="148"/>
  <c r="A7" i="148"/>
  <c r="S5" i="148"/>
  <c r="O5" i="148"/>
  <c r="L5" i="148"/>
  <c r="I5" i="148"/>
  <c r="F5" i="148"/>
  <c r="A5" i="148"/>
  <c r="B1" i="148"/>
  <c r="C11" i="174" l="1"/>
  <c r="O5" i="174"/>
  <c r="P9" i="174"/>
  <c r="C11" i="158"/>
  <c r="S9" i="156"/>
  <c r="U9" i="156" s="1"/>
  <c r="F13" i="159"/>
  <c r="X5" i="172"/>
  <c r="U7" i="162"/>
  <c r="F9" i="162"/>
  <c r="C11" i="153"/>
  <c r="L13" i="172"/>
  <c r="U5" i="171"/>
  <c r="S9" i="171"/>
  <c r="U9" i="171" s="1"/>
  <c r="C11" i="157"/>
  <c r="S11" i="157"/>
  <c r="I15" i="152"/>
  <c r="S9" i="148"/>
  <c r="U9" i="148" s="1"/>
  <c r="S9" i="173"/>
  <c r="U9" i="173" s="1"/>
  <c r="C9" i="173"/>
  <c r="F9" i="172"/>
  <c r="U9" i="172" s="1"/>
  <c r="C11" i="160"/>
  <c r="R11" i="160" s="1"/>
  <c r="V11" i="154"/>
  <c r="S9" i="149"/>
  <c r="C9" i="149"/>
  <c r="R5" i="158"/>
  <c r="C11" i="156"/>
  <c r="R11" i="156" s="1"/>
  <c r="C11" i="169"/>
  <c r="I13" i="154"/>
  <c r="V13" i="154"/>
  <c r="F11" i="153"/>
  <c r="F11" i="152"/>
  <c r="O5" i="170"/>
  <c r="C7" i="172"/>
  <c r="P9" i="169"/>
  <c r="C9" i="167"/>
  <c r="P9" i="166"/>
  <c r="C11" i="149"/>
  <c r="S7" i="161"/>
  <c r="I13" i="157"/>
  <c r="C15" i="155"/>
  <c r="I13" i="153"/>
  <c r="O5" i="166"/>
  <c r="F11" i="160"/>
  <c r="I13" i="159"/>
  <c r="F11" i="156"/>
  <c r="P9" i="150"/>
  <c r="O7" i="150"/>
  <c r="C11" i="151"/>
  <c r="O5" i="151"/>
  <c r="R7" i="163"/>
  <c r="F9" i="163"/>
  <c r="F9" i="164"/>
  <c r="C9" i="162"/>
  <c r="L15" i="154"/>
  <c r="L15" i="153"/>
  <c r="F9" i="151"/>
  <c r="F15" i="172"/>
  <c r="O5" i="169"/>
  <c r="F11" i="169"/>
  <c r="O11" i="169" s="1"/>
  <c r="F9" i="165"/>
  <c r="I11" i="161"/>
  <c r="S9" i="160"/>
  <c r="I13" i="158"/>
  <c r="R5" i="157"/>
  <c r="S9" i="157"/>
  <c r="C9" i="157"/>
  <c r="V9" i="155"/>
  <c r="V13" i="153"/>
  <c r="U5" i="153"/>
  <c r="S11" i="173"/>
  <c r="I13" i="167"/>
  <c r="S13" i="161"/>
  <c r="U13" i="161" s="1"/>
  <c r="S13" i="157"/>
  <c r="C9" i="152"/>
  <c r="S13" i="171"/>
  <c r="V13" i="172"/>
  <c r="U7" i="172"/>
  <c r="F13" i="172"/>
  <c r="S13" i="173"/>
  <c r="L13" i="173"/>
  <c r="V9" i="172"/>
  <c r="C9" i="172"/>
  <c r="P9" i="165"/>
  <c r="S13" i="156"/>
  <c r="L13" i="156"/>
  <c r="U5" i="154"/>
  <c r="V9" i="154"/>
  <c r="X9" i="154" s="1"/>
  <c r="C9" i="154"/>
  <c r="U9" i="154" s="1"/>
  <c r="F11" i="165"/>
  <c r="P9" i="164"/>
  <c r="R9" i="164" s="1"/>
  <c r="L13" i="160"/>
  <c r="V9" i="159"/>
  <c r="U5" i="155"/>
  <c r="P9" i="151"/>
  <c r="L15" i="159"/>
  <c r="V15" i="159"/>
  <c r="L13" i="149"/>
  <c r="O7" i="164"/>
  <c r="S9" i="158"/>
  <c r="C9" i="158"/>
  <c r="V13" i="155"/>
  <c r="L13" i="155"/>
  <c r="F15" i="154"/>
  <c r="U15" i="154" s="1"/>
  <c r="F11" i="151"/>
  <c r="F9" i="173"/>
  <c r="R9" i="173" s="1"/>
  <c r="C11" i="171"/>
  <c r="R11" i="171" s="1"/>
  <c r="R5" i="171"/>
  <c r="R5" i="173"/>
  <c r="P9" i="163"/>
  <c r="R9" i="163" s="1"/>
  <c r="R9" i="162"/>
  <c r="U7" i="155"/>
  <c r="V15" i="155"/>
  <c r="V9" i="153"/>
  <c r="S13" i="148"/>
  <c r="U13" i="148" s="1"/>
  <c r="L13" i="148"/>
  <c r="F13" i="162"/>
  <c r="S13" i="162"/>
  <c r="U13" i="162" s="1"/>
  <c r="C11" i="161"/>
  <c r="S11" i="161"/>
  <c r="R5" i="161"/>
  <c r="U5" i="159"/>
  <c r="R5" i="148"/>
  <c r="U5" i="172"/>
  <c r="P11" i="170"/>
  <c r="R11" i="170" s="1"/>
  <c r="I11" i="170"/>
  <c r="S9" i="167"/>
  <c r="S13" i="149"/>
  <c r="U13" i="149" s="1"/>
  <c r="R5" i="149"/>
  <c r="F9" i="149"/>
  <c r="P11" i="164"/>
  <c r="R11" i="164" s="1"/>
  <c r="O5" i="164"/>
  <c r="I13" i="161"/>
  <c r="V13" i="159"/>
  <c r="I11" i="158"/>
  <c r="S11" i="158"/>
  <c r="U11" i="158" s="1"/>
  <c r="S13" i="158"/>
  <c r="R5" i="156"/>
  <c r="V15" i="154"/>
  <c r="O15" i="154"/>
  <c r="U7" i="153"/>
  <c r="O15" i="152"/>
  <c r="S13" i="167"/>
  <c r="U13" i="167" s="1"/>
  <c r="P11" i="165"/>
  <c r="R11" i="165" s="1"/>
  <c r="I11" i="173"/>
  <c r="R11" i="173"/>
  <c r="C7" i="165"/>
  <c r="O7" i="165" s="1"/>
  <c r="U15" i="159"/>
  <c r="F15" i="159"/>
  <c r="R5" i="160"/>
  <c r="S13" i="160"/>
  <c r="O15" i="155"/>
  <c r="U15" i="155" s="1"/>
  <c r="R7" i="148"/>
  <c r="C9" i="168"/>
  <c r="O5" i="168"/>
  <c r="I11" i="157"/>
  <c r="V11" i="155"/>
  <c r="X11" i="155" s="1"/>
  <c r="U9" i="155"/>
  <c r="I11" i="155"/>
  <c r="U11" i="155" s="1"/>
  <c r="P11" i="151"/>
  <c r="R11" i="151" s="1"/>
  <c r="O11" i="151"/>
  <c r="V11" i="172"/>
  <c r="X11" i="172" s="1"/>
  <c r="I11" i="172"/>
  <c r="U11" i="172" s="1"/>
  <c r="S7" i="167"/>
  <c r="V7" i="172"/>
  <c r="I11" i="166"/>
  <c r="O11" i="166" s="1"/>
  <c r="S7" i="171"/>
  <c r="S11" i="149"/>
  <c r="S7" i="173"/>
  <c r="O11" i="174"/>
  <c r="P11" i="174"/>
  <c r="R11" i="174" s="1"/>
  <c r="C7" i="174"/>
  <c r="O7" i="174" s="1"/>
  <c r="C9" i="174"/>
  <c r="O9" i="174" s="1"/>
  <c r="C7" i="173"/>
  <c r="R7" i="173" s="1"/>
  <c r="F13" i="173"/>
  <c r="R13" i="173" s="1"/>
  <c r="U13" i="172"/>
  <c r="U15" i="172"/>
  <c r="C7" i="171"/>
  <c r="R7" i="171" s="1"/>
  <c r="S11" i="171"/>
  <c r="U11" i="171" s="1"/>
  <c r="C13" i="171"/>
  <c r="R13" i="171" s="1"/>
  <c r="F9" i="171"/>
  <c r="R9" i="171" s="1"/>
  <c r="F11" i="170"/>
  <c r="C7" i="170"/>
  <c r="O7" i="170" s="1"/>
  <c r="C9" i="170"/>
  <c r="O9" i="170" s="1"/>
  <c r="P11" i="169"/>
  <c r="R11" i="169" s="1"/>
  <c r="C7" i="169"/>
  <c r="O7" i="169" s="1"/>
  <c r="C9" i="169"/>
  <c r="O9" i="169" s="1"/>
  <c r="M9" i="168"/>
  <c r="O9" i="168" s="1"/>
  <c r="C7" i="168"/>
  <c r="L7" i="168" s="1"/>
  <c r="M7" i="168"/>
  <c r="F9" i="168"/>
  <c r="L9" i="168" s="1"/>
  <c r="C11" i="167"/>
  <c r="S11" i="167"/>
  <c r="R5" i="167"/>
  <c r="C7" i="167"/>
  <c r="R7" i="167" s="1"/>
  <c r="F11" i="167"/>
  <c r="R11" i="167" s="1"/>
  <c r="C13" i="167"/>
  <c r="R13" i="167" s="1"/>
  <c r="F9" i="167"/>
  <c r="R9" i="167" s="1"/>
  <c r="P7" i="165"/>
  <c r="O5" i="165"/>
  <c r="P7" i="166"/>
  <c r="R7" i="166" s="1"/>
  <c r="P11" i="166"/>
  <c r="R11" i="166" s="1"/>
  <c r="C7" i="166"/>
  <c r="O7" i="166" s="1"/>
  <c r="C9" i="166"/>
  <c r="O9" i="166" s="1"/>
  <c r="O9" i="165"/>
  <c r="C11" i="165"/>
  <c r="O11" i="165" s="1"/>
  <c r="V7" i="159"/>
  <c r="X7" i="159" s="1"/>
  <c r="C7" i="159"/>
  <c r="U7" i="159" s="1"/>
  <c r="C7" i="160"/>
  <c r="R7" i="160" s="1"/>
  <c r="C7" i="156"/>
  <c r="R7" i="156" s="1"/>
  <c r="S11" i="148"/>
  <c r="U11" i="148" s="1"/>
  <c r="I11" i="148"/>
  <c r="R11" i="148"/>
  <c r="U11" i="153"/>
  <c r="V11" i="153"/>
  <c r="X11" i="153" s="1"/>
  <c r="S11" i="160"/>
  <c r="U11" i="160" s="1"/>
  <c r="V11" i="159"/>
  <c r="I11" i="159"/>
  <c r="U11" i="159" s="1"/>
  <c r="O5" i="163"/>
  <c r="S11" i="156"/>
  <c r="R5" i="162"/>
  <c r="S11" i="162"/>
  <c r="O5" i="150"/>
  <c r="P7" i="150"/>
  <c r="R7" i="150" s="1"/>
  <c r="I11" i="150"/>
  <c r="O9" i="150"/>
  <c r="P11" i="150"/>
  <c r="S7" i="157"/>
  <c r="U7" i="157" s="1"/>
  <c r="V7" i="155"/>
  <c r="X7" i="155" s="1"/>
  <c r="S9" i="161"/>
  <c r="V15" i="153"/>
  <c r="P11" i="163"/>
  <c r="R11" i="163" s="1"/>
  <c r="I11" i="163"/>
  <c r="O9" i="164"/>
  <c r="C11" i="164"/>
  <c r="O11" i="164" s="1"/>
  <c r="C11" i="163"/>
  <c r="C7" i="163"/>
  <c r="O7" i="163" s="1"/>
  <c r="C9" i="163"/>
  <c r="R13" i="162"/>
  <c r="C7" i="162"/>
  <c r="R7" i="162" s="1"/>
  <c r="F11" i="162"/>
  <c r="R11" i="162" s="1"/>
  <c r="C7" i="161"/>
  <c r="R7" i="161" s="1"/>
  <c r="F11" i="161"/>
  <c r="C13" i="161"/>
  <c r="R13" i="161" s="1"/>
  <c r="F9" i="161"/>
  <c r="R9" i="161" s="1"/>
  <c r="F9" i="160"/>
  <c r="R9" i="160" s="1"/>
  <c r="F13" i="160"/>
  <c r="R13" i="160" s="1"/>
  <c r="C9" i="159"/>
  <c r="U9" i="159" s="1"/>
  <c r="C13" i="159"/>
  <c r="C7" i="158"/>
  <c r="R7" i="158" s="1"/>
  <c r="F11" i="158"/>
  <c r="R11" i="158" s="1"/>
  <c r="C13" i="158"/>
  <c r="F9" i="158"/>
  <c r="C7" i="157"/>
  <c r="R7" i="157" s="1"/>
  <c r="F11" i="157"/>
  <c r="R11" i="157" s="1"/>
  <c r="C13" i="157"/>
  <c r="R13" i="157" s="1"/>
  <c r="F9" i="157"/>
  <c r="R9" i="157" s="1"/>
  <c r="F9" i="156"/>
  <c r="R9" i="156" s="1"/>
  <c r="F13" i="156"/>
  <c r="R13" i="156" s="1"/>
  <c r="U13" i="155"/>
  <c r="C7" i="154"/>
  <c r="U7" i="154" s="1"/>
  <c r="F11" i="154"/>
  <c r="U11" i="154" s="1"/>
  <c r="F13" i="154"/>
  <c r="F9" i="153"/>
  <c r="U9" i="153" s="1"/>
  <c r="C13" i="153"/>
  <c r="F15" i="153"/>
  <c r="U15" i="153" s="1"/>
  <c r="V13" i="152"/>
  <c r="U11" i="152"/>
  <c r="U7" i="152"/>
  <c r="V15" i="152"/>
  <c r="U5" i="152"/>
  <c r="V11" i="152"/>
  <c r="X11" i="152" s="1"/>
  <c r="V9" i="152"/>
  <c r="X5" i="152"/>
  <c r="F9" i="152"/>
  <c r="U9" i="152" s="1"/>
  <c r="F15" i="152"/>
  <c r="U15" i="152" s="1"/>
  <c r="C13" i="152"/>
  <c r="U13" i="152" s="1"/>
  <c r="C7" i="151"/>
  <c r="O7" i="151" s="1"/>
  <c r="C9" i="151"/>
  <c r="C11" i="150"/>
  <c r="R13" i="149"/>
  <c r="C7" i="149"/>
  <c r="R7" i="149" s="1"/>
  <c r="F11" i="149"/>
  <c r="R11" i="149" s="1"/>
  <c r="R9" i="148"/>
  <c r="R13" i="148"/>
  <c r="F9" i="148"/>
  <c r="F13" i="148"/>
  <c r="R5" i="174" l="1"/>
  <c r="R9" i="174"/>
  <c r="R7" i="174"/>
  <c r="U5" i="158"/>
  <c r="U9" i="158"/>
  <c r="X15" i="154"/>
  <c r="X11" i="154"/>
  <c r="X5" i="154"/>
  <c r="X13" i="154"/>
  <c r="U13" i="156"/>
  <c r="U5" i="156"/>
  <c r="X13" i="159"/>
  <c r="U13" i="159"/>
  <c r="W5" i="159" s="1"/>
  <c r="Y5" i="159" s="1"/>
  <c r="X11" i="159"/>
  <c r="X5" i="159"/>
  <c r="U7" i="167"/>
  <c r="U11" i="167"/>
  <c r="U13" i="158"/>
  <c r="U7" i="158"/>
  <c r="X5" i="155"/>
  <c r="U13" i="154"/>
  <c r="X7" i="154"/>
  <c r="X5" i="153"/>
  <c r="X13" i="153"/>
  <c r="X13" i="152"/>
  <c r="X13" i="172"/>
  <c r="X9" i="172"/>
  <c r="U5" i="167"/>
  <c r="U9" i="167"/>
  <c r="U5" i="161"/>
  <c r="U11" i="161"/>
  <c r="U7" i="161"/>
  <c r="X7" i="153"/>
  <c r="X15" i="153"/>
  <c r="U11" i="157"/>
  <c r="U13" i="157"/>
  <c r="X9" i="152"/>
  <c r="X7" i="152"/>
  <c r="X13" i="155"/>
  <c r="X15" i="155"/>
  <c r="U9" i="161"/>
  <c r="U5" i="157"/>
  <c r="X9" i="155"/>
  <c r="X9" i="153"/>
  <c r="X15" i="152"/>
  <c r="U5" i="148"/>
  <c r="U5" i="173"/>
  <c r="U7" i="173"/>
  <c r="U11" i="173"/>
  <c r="X7" i="172"/>
  <c r="R5" i="170"/>
  <c r="R9" i="170"/>
  <c r="R7" i="170"/>
  <c r="U11" i="162"/>
  <c r="U5" i="162"/>
  <c r="U13" i="160"/>
  <c r="U5" i="160"/>
  <c r="U7" i="156"/>
  <c r="U11" i="156"/>
  <c r="U7" i="149"/>
  <c r="U11" i="149"/>
  <c r="U9" i="149"/>
  <c r="U5" i="149"/>
  <c r="R9" i="149"/>
  <c r="T13" i="149" s="1"/>
  <c r="V13" i="149" s="1"/>
  <c r="U7" i="160"/>
  <c r="R9" i="169"/>
  <c r="R5" i="169"/>
  <c r="R7" i="169"/>
  <c r="U13" i="171"/>
  <c r="U7" i="171"/>
  <c r="U13" i="173"/>
  <c r="R9" i="166"/>
  <c r="U9" i="157"/>
  <c r="U7" i="148"/>
  <c r="U9" i="160"/>
  <c r="U13" i="153"/>
  <c r="W15" i="153" s="1"/>
  <c r="R5" i="166"/>
  <c r="R5" i="165"/>
  <c r="R9" i="165"/>
  <c r="X9" i="159"/>
  <c r="R9" i="150"/>
  <c r="R5" i="151"/>
  <c r="R9" i="151"/>
  <c r="O9" i="163"/>
  <c r="Q9" i="163" s="1"/>
  <c r="S9" i="163" s="1"/>
  <c r="R7" i="164"/>
  <c r="O9" i="151"/>
  <c r="R7" i="151"/>
  <c r="R7" i="165"/>
  <c r="R5" i="164"/>
  <c r="R13" i="158"/>
  <c r="R5" i="163"/>
  <c r="Q5" i="151"/>
  <c r="X15" i="159"/>
  <c r="R9" i="158"/>
  <c r="T9" i="158" s="1"/>
  <c r="V9" i="158" s="1"/>
  <c r="Q9" i="174"/>
  <c r="R11" i="161"/>
  <c r="T9" i="161" s="1"/>
  <c r="R11" i="150"/>
  <c r="R5" i="150"/>
  <c r="O11" i="170"/>
  <c r="Q7" i="170" s="1"/>
  <c r="S7" i="170" s="1"/>
  <c r="T7" i="149"/>
  <c r="V7" i="149" s="1"/>
  <c r="Q9" i="164"/>
  <c r="S9" i="164" s="1"/>
  <c r="W11" i="154"/>
  <c r="Q11" i="170"/>
  <c r="S11" i="170" s="1"/>
  <c r="Q9" i="169"/>
  <c r="S9" i="169" s="1"/>
  <c r="Q11" i="165"/>
  <c r="S11" i="165" s="1"/>
  <c r="Q9" i="165"/>
  <c r="T13" i="148"/>
  <c r="V13" i="148" s="1"/>
  <c r="O7" i="168"/>
  <c r="W13" i="155"/>
  <c r="T11" i="167"/>
  <c r="V11" i="167" s="1"/>
  <c r="Q7" i="166"/>
  <c r="S7" i="166" s="1"/>
  <c r="W13" i="172"/>
  <c r="T13" i="173"/>
  <c r="Q5" i="174"/>
  <c r="S5" i="174" s="1"/>
  <c r="Q7" i="174"/>
  <c r="S7" i="174" s="1"/>
  <c r="Q11" i="174"/>
  <c r="S11" i="174" s="1"/>
  <c r="T9" i="173"/>
  <c r="V9" i="173" s="1"/>
  <c r="T5" i="173"/>
  <c r="V5" i="173" s="1"/>
  <c r="T7" i="173"/>
  <c r="T11" i="173"/>
  <c r="W5" i="172"/>
  <c r="Y5" i="172" s="1"/>
  <c r="W11" i="172"/>
  <c r="Y11" i="172" s="1"/>
  <c r="W9" i="172"/>
  <c r="Y9" i="172" s="1"/>
  <c r="W15" i="172"/>
  <c r="Y15" i="172" s="1"/>
  <c r="W7" i="172"/>
  <c r="T9" i="171"/>
  <c r="V9" i="171" s="1"/>
  <c r="T5" i="171"/>
  <c r="V5" i="171" s="1"/>
  <c r="T13" i="171"/>
  <c r="T7" i="171"/>
  <c r="T11" i="171"/>
  <c r="V11" i="171" s="1"/>
  <c r="Q7" i="169"/>
  <c r="Q5" i="169"/>
  <c r="S5" i="169" s="1"/>
  <c r="Q11" i="169"/>
  <c r="S11" i="169" s="1"/>
  <c r="N9" i="168"/>
  <c r="P9" i="168" s="1"/>
  <c r="N5" i="168"/>
  <c r="P5" i="168" s="1"/>
  <c r="N7" i="168"/>
  <c r="P7" i="168" s="1"/>
  <c r="T9" i="167"/>
  <c r="V9" i="167" s="1"/>
  <c r="T5" i="167"/>
  <c r="T7" i="167"/>
  <c r="V7" i="167" s="1"/>
  <c r="T13" i="167"/>
  <c r="V13" i="167" s="1"/>
  <c r="Q5" i="166"/>
  <c r="S5" i="166" s="1"/>
  <c r="Q9" i="166"/>
  <c r="Q11" i="166"/>
  <c r="S11" i="166" s="1"/>
  <c r="Q7" i="165"/>
  <c r="S7" i="165" s="1"/>
  <c r="Q5" i="165"/>
  <c r="S5" i="165" s="1"/>
  <c r="T13" i="156"/>
  <c r="V13" i="156" s="1"/>
  <c r="W7" i="159"/>
  <c r="Y7" i="159" s="1"/>
  <c r="W9" i="159"/>
  <c r="T7" i="162"/>
  <c r="V7" i="162" s="1"/>
  <c r="Q9" i="151"/>
  <c r="S9" i="151" s="1"/>
  <c r="O11" i="150"/>
  <c r="Q11" i="150" s="1"/>
  <c r="T9" i="157"/>
  <c r="V9" i="157" s="1"/>
  <c r="O11" i="163"/>
  <c r="Q11" i="164"/>
  <c r="S11" i="164" s="1"/>
  <c r="Q7" i="164"/>
  <c r="S7" i="164" s="1"/>
  <c r="Q5" i="164"/>
  <c r="S5" i="164" s="1"/>
  <c r="T5" i="162"/>
  <c r="T11" i="162"/>
  <c r="T13" i="162"/>
  <c r="V13" i="162" s="1"/>
  <c r="T9" i="162"/>
  <c r="V9" i="162" s="1"/>
  <c r="T9" i="160"/>
  <c r="T7" i="160"/>
  <c r="T11" i="160"/>
  <c r="V11" i="160" s="1"/>
  <c r="T5" i="160"/>
  <c r="V5" i="160" s="1"/>
  <c r="T13" i="160"/>
  <c r="V13" i="160" s="1"/>
  <c r="W13" i="159"/>
  <c r="Y13" i="159" s="1"/>
  <c r="W11" i="159"/>
  <c r="T5" i="158"/>
  <c r="V5" i="158" s="1"/>
  <c r="T11" i="157"/>
  <c r="V11" i="157" s="1"/>
  <c r="T7" i="157"/>
  <c r="V7" i="157" s="1"/>
  <c r="T5" i="157"/>
  <c r="T13" i="157"/>
  <c r="V13" i="157" s="1"/>
  <c r="T9" i="156"/>
  <c r="V9" i="156" s="1"/>
  <c r="T5" i="156"/>
  <c r="T7" i="156"/>
  <c r="V7" i="156" s="1"/>
  <c r="T11" i="156"/>
  <c r="W5" i="155"/>
  <c r="W11" i="155"/>
  <c r="Y11" i="155" s="1"/>
  <c r="W9" i="155"/>
  <c r="W15" i="155"/>
  <c r="W7" i="155"/>
  <c r="Y7" i="155" s="1"/>
  <c r="W7" i="154"/>
  <c r="Y7" i="154" s="1"/>
  <c r="W5" i="154"/>
  <c r="W13" i="154"/>
  <c r="W15" i="154"/>
  <c r="W9" i="154"/>
  <c r="Y9" i="154" s="1"/>
  <c r="W15" i="152"/>
  <c r="W11" i="152"/>
  <c r="Y11" i="152" s="1"/>
  <c r="W13" i="152"/>
  <c r="W7" i="152"/>
  <c r="W9" i="152"/>
  <c r="Y9" i="152" s="1"/>
  <c r="W5" i="152"/>
  <c r="Y5" i="152" s="1"/>
  <c r="Q7" i="151"/>
  <c r="S7" i="151" s="1"/>
  <c r="Q11" i="151"/>
  <c r="S11" i="151" s="1"/>
  <c r="T5" i="149"/>
  <c r="T9" i="149"/>
  <c r="T9" i="148"/>
  <c r="V9" i="148" s="1"/>
  <c r="T5" i="148"/>
  <c r="T7" i="148"/>
  <c r="T11" i="148"/>
  <c r="V11" i="148" s="1"/>
  <c r="S9" i="174" l="1"/>
  <c r="Y15" i="154"/>
  <c r="Y11" i="154"/>
  <c r="Y13" i="154"/>
  <c r="Y5" i="154"/>
  <c r="V5" i="156"/>
  <c r="W5" i="156" s="1"/>
  <c r="Y11" i="159"/>
  <c r="W15" i="159"/>
  <c r="Y13" i="172"/>
  <c r="Z9" i="172" s="1"/>
  <c r="V5" i="162"/>
  <c r="Y5" i="155"/>
  <c r="Y15" i="155"/>
  <c r="Y15" i="153"/>
  <c r="Y13" i="152"/>
  <c r="Y7" i="172"/>
  <c r="V13" i="171"/>
  <c r="W13" i="171" s="1"/>
  <c r="V5" i="167"/>
  <c r="W11" i="167" s="1"/>
  <c r="W9" i="153"/>
  <c r="Y9" i="153" s="1"/>
  <c r="W5" i="153"/>
  <c r="Y5" i="153" s="1"/>
  <c r="W13" i="153"/>
  <c r="Y13" i="153" s="1"/>
  <c r="V5" i="157"/>
  <c r="W13" i="157" s="1"/>
  <c r="Y7" i="152"/>
  <c r="Z15" i="152" s="1"/>
  <c r="Y9" i="155"/>
  <c r="Y13" i="155"/>
  <c r="Z9" i="155" s="1"/>
  <c r="V9" i="161"/>
  <c r="Y15" i="152"/>
  <c r="Z7" i="152" s="1"/>
  <c r="V7" i="148"/>
  <c r="V5" i="148"/>
  <c r="W13" i="148" s="1"/>
  <c r="V7" i="173"/>
  <c r="V11" i="173"/>
  <c r="V11" i="162"/>
  <c r="W9" i="162" s="1"/>
  <c r="V11" i="156"/>
  <c r="V9" i="149"/>
  <c r="V5" i="149"/>
  <c r="W9" i="149" s="1"/>
  <c r="T11" i="149"/>
  <c r="V11" i="149" s="1"/>
  <c r="V7" i="160"/>
  <c r="V9" i="160"/>
  <c r="S7" i="169"/>
  <c r="T5" i="161"/>
  <c r="V5" i="161" s="1"/>
  <c r="T7" i="161"/>
  <c r="V7" i="161" s="1"/>
  <c r="V7" i="171"/>
  <c r="V13" i="173"/>
  <c r="W9" i="173" s="1"/>
  <c r="S9" i="166"/>
  <c r="W11" i="153"/>
  <c r="Y11" i="153" s="1"/>
  <c r="W7" i="153"/>
  <c r="Y7" i="153" s="1"/>
  <c r="S9" i="165"/>
  <c r="Y9" i="159"/>
  <c r="S11" i="150"/>
  <c r="S5" i="151"/>
  <c r="T7" i="151" s="1"/>
  <c r="Q7" i="163"/>
  <c r="S7" i="163" s="1"/>
  <c r="Y15" i="159"/>
  <c r="T13" i="158"/>
  <c r="V13" i="158" s="1"/>
  <c r="T7" i="158"/>
  <c r="V7" i="158" s="1"/>
  <c r="T11" i="158"/>
  <c r="V11" i="158" s="1"/>
  <c r="T11" i="161"/>
  <c r="V11" i="161" s="1"/>
  <c r="T13" i="161"/>
  <c r="V13" i="161" s="1"/>
  <c r="Q5" i="170"/>
  <c r="S5" i="170" s="1"/>
  <c r="Q9" i="170"/>
  <c r="S9" i="170" s="1"/>
  <c r="T9" i="174"/>
  <c r="T7" i="174"/>
  <c r="T11" i="174"/>
  <c r="T5" i="174"/>
  <c r="W7" i="171"/>
  <c r="T9" i="169"/>
  <c r="T7" i="169"/>
  <c r="T11" i="169"/>
  <c r="T5" i="169"/>
  <c r="Q5" i="168"/>
  <c r="Q7" i="168"/>
  <c r="Q9" i="168"/>
  <c r="T9" i="166"/>
  <c r="T7" i="166"/>
  <c r="T11" i="166"/>
  <c r="T5" i="166"/>
  <c r="T7" i="165"/>
  <c r="T11" i="165"/>
  <c r="T5" i="165"/>
  <c r="T9" i="165"/>
  <c r="Q7" i="150"/>
  <c r="S7" i="150" s="1"/>
  <c r="Q5" i="150"/>
  <c r="S5" i="150" s="1"/>
  <c r="Q9" i="150"/>
  <c r="S9" i="150" s="1"/>
  <c r="Q5" i="163"/>
  <c r="S5" i="163" s="1"/>
  <c r="Q11" i="163"/>
  <c r="S11" i="163" s="1"/>
  <c r="T11" i="164"/>
  <c r="T5" i="164"/>
  <c r="T9" i="164"/>
  <c r="T7" i="164"/>
  <c r="W11" i="162"/>
  <c r="W7" i="162"/>
  <c r="W13" i="162"/>
  <c r="W5" i="162"/>
  <c r="W9" i="156"/>
  <c r="Z5" i="155"/>
  <c r="T9" i="151"/>
  <c r="T5" i="151"/>
  <c r="W9" i="148"/>
  <c r="W11" i="148"/>
  <c r="Z15" i="154" l="1"/>
  <c r="Z5" i="154"/>
  <c r="Z9" i="154"/>
  <c r="Z7" i="154"/>
  <c r="Z13" i="154"/>
  <c r="Z11" i="154"/>
  <c r="W11" i="156"/>
  <c r="W13" i="156"/>
  <c r="W7" i="156"/>
  <c r="W13" i="160"/>
  <c r="Z5" i="172"/>
  <c r="Z11" i="172"/>
  <c r="Z13" i="172"/>
  <c r="Z7" i="172"/>
  <c r="Z15" i="172"/>
  <c r="W5" i="167"/>
  <c r="W9" i="167"/>
  <c r="Z11" i="155"/>
  <c r="Z13" i="155"/>
  <c r="Z11" i="152"/>
  <c r="W9" i="171"/>
  <c r="W7" i="167"/>
  <c r="W13" i="167"/>
  <c r="Z11" i="153"/>
  <c r="W11" i="157"/>
  <c r="W5" i="157"/>
  <c r="W9" i="157"/>
  <c r="W7" i="157"/>
  <c r="Z9" i="152"/>
  <c r="Z5" i="152"/>
  <c r="Z13" i="152"/>
  <c r="W11" i="173"/>
  <c r="W13" i="173"/>
  <c r="W7" i="173"/>
  <c r="W5" i="173"/>
  <c r="W5" i="160"/>
  <c r="Z13" i="159"/>
  <c r="Z15" i="159"/>
  <c r="Z5" i="159"/>
  <c r="Z9" i="159"/>
  <c r="T11" i="170"/>
  <c r="W13" i="149"/>
  <c r="W7" i="149"/>
  <c r="W5" i="149"/>
  <c r="W11" i="149"/>
  <c r="W11" i="160"/>
  <c r="W9" i="160"/>
  <c r="W7" i="160"/>
  <c r="Z15" i="153"/>
  <c r="Z9" i="153"/>
  <c r="Z13" i="153"/>
  <c r="W11" i="171"/>
  <c r="W5" i="171"/>
  <c r="Z5" i="153"/>
  <c r="Z7" i="153"/>
  <c r="T11" i="151"/>
  <c r="Z7" i="159"/>
  <c r="W5" i="161"/>
  <c r="W11" i="161"/>
  <c r="W9" i="158"/>
  <c r="W13" i="158"/>
  <c r="Z11" i="159"/>
  <c r="W7" i="158"/>
  <c r="W5" i="158"/>
  <c r="W11" i="158"/>
  <c r="W9" i="161"/>
  <c r="W7" i="161"/>
  <c r="W13" i="161"/>
  <c r="T5" i="170"/>
  <c r="T7" i="170"/>
  <c r="T9" i="170"/>
  <c r="T5" i="163"/>
  <c r="T11" i="163"/>
  <c r="T7" i="150"/>
  <c r="T9" i="150"/>
  <c r="T5" i="150"/>
  <c r="T11" i="150"/>
  <c r="T7" i="163"/>
  <c r="T9" i="163"/>
  <c r="A1" i="101" l="1"/>
  <c r="B1" i="140"/>
  <c r="B2" i="140"/>
  <c r="A5" i="140"/>
  <c r="F5" i="140"/>
  <c r="I5" i="140"/>
  <c r="L5" i="140"/>
  <c r="M5" i="140"/>
  <c r="A7" i="140"/>
  <c r="I7" i="140"/>
  <c r="C8" i="140"/>
  <c r="M7" i="140" s="1"/>
  <c r="E8" i="140"/>
  <c r="A9" i="140"/>
  <c r="C10" i="140"/>
  <c r="C9" i="140" s="1"/>
  <c r="E10" i="140"/>
  <c r="F10" i="140"/>
  <c r="F9" i="140" s="1"/>
  <c r="H10" i="140"/>
  <c r="A1" i="145"/>
  <c r="A1" i="99"/>
  <c r="A1" i="144"/>
  <c r="A1" i="111"/>
  <c r="A1" i="147"/>
  <c r="A1" i="115"/>
  <c r="A1" i="146"/>
  <c r="B1" i="108"/>
  <c r="A5" i="108"/>
  <c r="F5" i="108"/>
  <c r="I5" i="108"/>
  <c r="L5" i="108"/>
  <c r="O5" i="108"/>
  <c r="P5" i="108"/>
  <c r="A7" i="108"/>
  <c r="I7" i="108"/>
  <c r="L7" i="108"/>
  <c r="C8" i="108"/>
  <c r="E8" i="108"/>
  <c r="A9" i="108"/>
  <c r="F9" i="108"/>
  <c r="L9" i="108"/>
  <c r="C10" i="108"/>
  <c r="C9" i="108" s="1"/>
  <c r="E10" i="108"/>
  <c r="F10" i="108"/>
  <c r="H10" i="108"/>
  <c r="P9" i="108" s="1"/>
  <c r="A11" i="108"/>
  <c r="I11" i="108"/>
  <c r="C12" i="108"/>
  <c r="E12" i="108"/>
  <c r="F12" i="108"/>
  <c r="F11" i="108" s="1"/>
  <c r="H12" i="108"/>
  <c r="I12" i="108"/>
  <c r="K12" i="108"/>
  <c r="B1" i="3"/>
  <c r="A5" i="3"/>
  <c r="F5" i="3"/>
  <c r="I5" i="3"/>
  <c r="L5" i="3"/>
  <c r="U5" i="3" s="1"/>
  <c r="O5" i="3"/>
  <c r="R5" i="3"/>
  <c r="V5" i="3"/>
  <c r="A7" i="3"/>
  <c r="I7" i="3"/>
  <c r="L7" i="3"/>
  <c r="O7" i="3"/>
  <c r="R7" i="3"/>
  <c r="C8" i="3"/>
  <c r="E8" i="3"/>
  <c r="V7" i="3" s="1"/>
  <c r="A9" i="3"/>
  <c r="L9" i="3"/>
  <c r="O9" i="3"/>
  <c r="R9" i="3"/>
  <c r="C10" i="3"/>
  <c r="E10" i="3"/>
  <c r="C9" i="3" s="1"/>
  <c r="F10" i="3"/>
  <c r="H10" i="3"/>
  <c r="A11" i="3"/>
  <c r="O11" i="3"/>
  <c r="R11" i="3"/>
  <c r="C12" i="3"/>
  <c r="E12" i="3"/>
  <c r="C11" i="3" s="1"/>
  <c r="F12" i="3"/>
  <c r="H12" i="3"/>
  <c r="I12" i="3"/>
  <c r="K12" i="3"/>
  <c r="I11" i="3" s="1"/>
  <c r="A13" i="3"/>
  <c r="I13" i="3"/>
  <c r="L13" i="3"/>
  <c r="R13" i="3"/>
  <c r="C14" i="3"/>
  <c r="E14" i="3"/>
  <c r="V13" i="3" s="1"/>
  <c r="F14" i="3"/>
  <c r="F13" i="3" s="1"/>
  <c r="H14" i="3"/>
  <c r="I14" i="3"/>
  <c r="K14" i="3"/>
  <c r="L14" i="3"/>
  <c r="N14" i="3"/>
  <c r="A15" i="3"/>
  <c r="C16" i="3"/>
  <c r="E16" i="3"/>
  <c r="C15" i="3" s="1"/>
  <c r="F16" i="3"/>
  <c r="F15" i="3" s="1"/>
  <c r="H16" i="3"/>
  <c r="I16" i="3"/>
  <c r="K16" i="3"/>
  <c r="L16" i="3"/>
  <c r="L15" i="3" s="1"/>
  <c r="N16" i="3"/>
  <c r="O16" i="3"/>
  <c r="Q16" i="3"/>
  <c r="O15" i="3" s="1"/>
  <c r="B1" i="74"/>
  <c r="A5" i="74"/>
  <c r="F5" i="74"/>
  <c r="I5" i="74"/>
  <c r="R5" i="74" s="1"/>
  <c r="L5" i="74"/>
  <c r="O5" i="74"/>
  <c r="S5" i="74"/>
  <c r="A7" i="74"/>
  <c r="C7" i="74"/>
  <c r="I7" i="74"/>
  <c r="L7" i="74"/>
  <c r="O7" i="74"/>
  <c r="R7" i="74"/>
  <c r="C8" i="74"/>
  <c r="S7" i="74" s="1"/>
  <c r="E8" i="74"/>
  <c r="A9" i="74"/>
  <c r="C9" i="74"/>
  <c r="L9" i="74"/>
  <c r="O9" i="74"/>
  <c r="C10" i="74"/>
  <c r="E10" i="74"/>
  <c r="F10" i="74"/>
  <c r="H10" i="74"/>
  <c r="A11" i="74"/>
  <c r="F11" i="74"/>
  <c r="O11" i="74"/>
  <c r="C12" i="74"/>
  <c r="C11" i="74" s="1"/>
  <c r="E12" i="74"/>
  <c r="F12" i="74"/>
  <c r="H12" i="74"/>
  <c r="S11" i="74" s="1"/>
  <c r="I12" i="74"/>
  <c r="I11" i="74" s="1"/>
  <c r="K12" i="74"/>
  <c r="A13" i="74"/>
  <c r="C13" i="74"/>
  <c r="C14" i="74"/>
  <c r="S13" i="74" s="1"/>
  <c r="E14" i="74"/>
  <c r="F14" i="74"/>
  <c r="H14" i="74"/>
  <c r="F13" i="74" s="1"/>
  <c r="I14" i="74"/>
  <c r="I13" i="74" s="1"/>
  <c r="K14" i="74"/>
  <c r="L14" i="74"/>
  <c r="N14" i="74"/>
  <c r="B1" i="116"/>
  <c r="A5" i="116"/>
  <c r="F5" i="116"/>
  <c r="I5" i="116"/>
  <c r="R5" i="116" s="1"/>
  <c r="L5" i="116"/>
  <c r="O5" i="116"/>
  <c r="S5" i="116"/>
  <c r="A7" i="116"/>
  <c r="I7" i="116"/>
  <c r="L7" i="116"/>
  <c r="O7" i="116"/>
  <c r="C8" i="116"/>
  <c r="E8" i="116"/>
  <c r="A9" i="116"/>
  <c r="L9" i="116"/>
  <c r="O9" i="116"/>
  <c r="C10" i="116"/>
  <c r="C9" i="116" s="1"/>
  <c r="E10" i="116"/>
  <c r="F10" i="116"/>
  <c r="H10" i="116"/>
  <c r="A11" i="116"/>
  <c r="O11" i="116"/>
  <c r="C12" i="116"/>
  <c r="C11" i="116" s="1"/>
  <c r="E12" i="116"/>
  <c r="F12" i="116"/>
  <c r="F11" i="116" s="1"/>
  <c r="H12" i="116"/>
  <c r="I12" i="116"/>
  <c r="I11" i="116" s="1"/>
  <c r="K12" i="116"/>
  <c r="A13" i="116"/>
  <c r="C14" i="116"/>
  <c r="C13" i="116" s="1"/>
  <c r="E14" i="116"/>
  <c r="F14" i="116"/>
  <c r="H14" i="116"/>
  <c r="F13" i="116" s="1"/>
  <c r="I14" i="116"/>
  <c r="I13" i="116" s="1"/>
  <c r="K14" i="116"/>
  <c r="L14" i="116"/>
  <c r="N14" i="116"/>
  <c r="L13" i="116" s="1"/>
  <c r="B1" i="117"/>
  <c r="A5" i="117"/>
  <c r="F5" i="117"/>
  <c r="I5" i="117"/>
  <c r="L5" i="117"/>
  <c r="O5" i="117"/>
  <c r="S5" i="117"/>
  <c r="A7" i="117"/>
  <c r="I7" i="117"/>
  <c r="L7" i="117"/>
  <c r="O7" i="117"/>
  <c r="C8" i="117"/>
  <c r="E8" i="117"/>
  <c r="C7" i="117" s="1"/>
  <c r="R7" i="117" s="1"/>
  <c r="A9" i="117"/>
  <c r="L9" i="117"/>
  <c r="O9" i="117"/>
  <c r="C10" i="117"/>
  <c r="C9" i="117" s="1"/>
  <c r="E10" i="117"/>
  <c r="F10" i="117"/>
  <c r="F9" i="117" s="1"/>
  <c r="H10" i="117"/>
  <c r="A11" i="117"/>
  <c r="C11" i="117"/>
  <c r="O11" i="117"/>
  <c r="C12" i="117"/>
  <c r="E12" i="117"/>
  <c r="F12" i="117"/>
  <c r="H12" i="117"/>
  <c r="I12" i="117"/>
  <c r="I11" i="117" s="1"/>
  <c r="K12" i="117"/>
  <c r="A13" i="117"/>
  <c r="L13" i="117"/>
  <c r="C14" i="117"/>
  <c r="E14" i="117"/>
  <c r="C13" i="117" s="1"/>
  <c r="F14" i="117"/>
  <c r="F13" i="117" s="1"/>
  <c r="H14" i="117"/>
  <c r="I14" i="117"/>
  <c r="K14" i="117"/>
  <c r="I13" i="117" s="1"/>
  <c r="L14" i="117"/>
  <c r="N14" i="117"/>
  <c r="B1" i="118"/>
  <c r="A5" i="118"/>
  <c r="F5" i="118"/>
  <c r="I5" i="118"/>
  <c r="L5" i="118"/>
  <c r="O5" i="118"/>
  <c r="R5" i="118" s="1"/>
  <c r="S5" i="118"/>
  <c r="A7" i="118"/>
  <c r="C7" i="118"/>
  <c r="I7" i="118"/>
  <c r="L7" i="118"/>
  <c r="O7" i="118"/>
  <c r="R7" i="118"/>
  <c r="S7" i="118"/>
  <c r="C8" i="118"/>
  <c r="E8" i="118"/>
  <c r="A9" i="118"/>
  <c r="L9" i="118"/>
  <c r="O9" i="118"/>
  <c r="C10" i="118"/>
  <c r="E10" i="118"/>
  <c r="C9" i="118" s="1"/>
  <c r="F10" i="118"/>
  <c r="H10" i="118"/>
  <c r="A11" i="118"/>
  <c r="C11" i="118"/>
  <c r="O11" i="118"/>
  <c r="C12" i="118"/>
  <c r="E12" i="118"/>
  <c r="F12" i="118"/>
  <c r="H12" i="118"/>
  <c r="S11" i="118" s="1"/>
  <c r="I12" i="118"/>
  <c r="I11" i="118" s="1"/>
  <c r="K12" i="118"/>
  <c r="A13" i="118"/>
  <c r="C13" i="118"/>
  <c r="L13" i="118"/>
  <c r="C14" i="118"/>
  <c r="E14" i="118"/>
  <c r="F14" i="118"/>
  <c r="F13" i="118" s="1"/>
  <c r="H14" i="118"/>
  <c r="I14" i="118"/>
  <c r="K14" i="118"/>
  <c r="L14" i="118"/>
  <c r="N14" i="118"/>
  <c r="B1" i="119"/>
  <c r="A5" i="119"/>
  <c r="F5" i="119"/>
  <c r="I5" i="119"/>
  <c r="L5" i="119"/>
  <c r="O5" i="119"/>
  <c r="R5" i="119" s="1"/>
  <c r="S5" i="119"/>
  <c r="A7" i="119"/>
  <c r="C7" i="119"/>
  <c r="I7" i="119"/>
  <c r="L7" i="119"/>
  <c r="O7" i="119"/>
  <c r="R7" i="119"/>
  <c r="S7" i="119"/>
  <c r="C8" i="119"/>
  <c r="E8" i="119"/>
  <c r="A9" i="119"/>
  <c r="L9" i="119"/>
  <c r="O9" i="119"/>
  <c r="C10" i="119"/>
  <c r="E10" i="119"/>
  <c r="C9" i="119" s="1"/>
  <c r="F10" i="119"/>
  <c r="H10" i="119"/>
  <c r="A11" i="119"/>
  <c r="C11" i="119"/>
  <c r="O11" i="119"/>
  <c r="C12" i="119"/>
  <c r="E12" i="119"/>
  <c r="F12" i="119"/>
  <c r="H12" i="119"/>
  <c r="S11" i="119" s="1"/>
  <c r="I12" i="119"/>
  <c r="I11" i="119" s="1"/>
  <c r="K12" i="119"/>
  <c r="A13" i="119"/>
  <c r="C13" i="119"/>
  <c r="R13" i="119" s="1"/>
  <c r="L13" i="119"/>
  <c r="C14" i="119"/>
  <c r="E14" i="119"/>
  <c r="F14" i="119"/>
  <c r="F13" i="119" s="1"/>
  <c r="H14" i="119"/>
  <c r="I14" i="119"/>
  <c r="I13" i="119" s="1"/>
  <c r="K14" i="119"/>
  <c r="L14" i="119"/>
  <c r="N14" i="119"/>
  <c r="B1" i="120"/>
  <c r="A5" i="120"/>
  <c r="F5" i="120"/>
  <c r="I5" i="120"/>
  <c r="L5" i="120"/>
  <c r="O5" i="120"/>
  <c r="R5" i="120" s="1"/>
  <c r="S5" i="120"/>
  <c r="A7" i="120"/>
  <c r="C7" i="120"/>
  <c r="I7" i="120"/>
  <c r="L7" i="120"/>
  <c r="O7" i="120"/>
  <c r="R7" i="120"/>
  <c r="S7" i="120"/>
  <c r="C8" i="120"/>
  <c r="E8" i="120"/>
  <c r="A9" i="120"/>
  <c r="L9" i="120"/>
  <c r="O9" i="120"/>
  <c r="C10" i="120"/>
  <c r="E10" i="120"/>
  <c r="C9" i="120" s="1"/>
  <c r="F10" i="120"/>
  <c r="H10" i="120"/>
  <c r="A11" i="120"/>
  <c r="C11" i="120"/>
  <c r="O11" i="120"/>
  <c r="C12" i="120"/>
  <c r="E12" i="120"/>
  <c r="F12" i="120"/>
  <c r="H12" i="120"/>
  <c r="S11" i="120" s="1"/>
  <c r="I12" i="120"/>
  <c r="I11" i="120" s="1"/>
  <c r="K12" i="120"/>
  <c r="A13" i="120"/>
  <c r="C13" i="120"/>
  <c r="C14" i="120"/>
  <c r="E14" i="120"/>
  <c r="F14" i="120"/>
  <c r="F13" i="120" s="1"/>
  <c r="H14" i="120"/>
  <c r="I14" i="120"/>
  <c r="I13" i="120" s="1"/>
  <c r="K14" i="120"/>
  <c r="L14" i="120"/>
  <c r="L13" i="120" s="1"/>
  <c r="N14" i="120"/>
  <c r="B1" i="6"/>
  <c r="B2" i="6"/>
  <c r="A5" i="6"/>
  <c r="F5" i="6"/>
  <c r="L5" i="6" s="1"/>
  <c r="I5" i="6"/>
  <c r="M5" i="6"/>
  <c r="O5" i="6"/>
  <c r="A7" i="6"/>
  <c r="C7" i="6"/>
  <c r="L7" i="6" s="1"/>
  <c r="I7" i="6"/>
  <c r="M7" i="6"/>
  <c r="O7" i="6" s="1"/>
  <c r="C8" i="6"/>
  <c r="E8" i="6"/>
  <c r="A9" i="6"/>
  <c r="F9" i="6"/>
  <c r="C10" i="6"/>
  <c r="M9" i="6" s="1"/>
  <c r="O9" i="6" s="1"/>
  <c r="E10" i="6"/>
  <c r="F10" i="6"/>
  <c r="H10" i="6"/>
  <c r="B1" i="5"/>
  <c r="B2" i="5"/>
  <c r="A5" i="5"/>
  <c r="F5" i="5"/>
  <c r="I5" i="5"/>
  <c r="O5" i="5" s="1"/>
  <c r="L5" i="5"/>
  <c r="P5" i="5"/>
  <c r="R5" i="5"/>
  <c r="A7" i="5"/>
  <c r="C7" i="5"/>
  <c r="O7" i="5" s="1"/>
  <c r="I7" i="5"/>
  <c r="L7" i="5"/>
  <c r="P7" i="5"/>
  <c r="R7" i="5" s="1"/>
  <c r="C8" i="5"/>
  <c r="E8" i="5"/>
  <c r="A9" i="5"/>
  <c r="C9" i="5"/>
  <c r="O9" i="5" s="1"/>
  <c r="L9" i="5"/>
  <c r="C10" i="5"/>
  <c r="E10" i="5"/>
  <c r="F10" i="5"/>
  <c r="F9" i="5" s="1"/>
  <c r="H10" i="5"/>
  <c r="A11" i="5"/>
  <c r="F11" i="5"/>
  <c r="C12" i="5"/>
  <c r="E12" i="5"/>
  <c r="F12" i="5"/>
  <c r="H12" i="5"/>
  <c r="I12" i="5"/>
  <c r="K12" i="5"/>
  <c r="I11" i="5" s="1"/>
  <c r="B1" i="7"/>
  <c r="A5" i="7"/>
  <c r="F5" i="7"/>
  <c r="I5" i="7"/>
  <c r="R5" i="7" s="1"/>
  <c r="L5" i="7"/>
  <c r="O5" i="7"/>
  <c r="S5" i="7"/>
  <c r="U5" i="7" s="1"/>
  <c r="A7" i="7"/>
  <c r="I7" i="7"/>
  <c r="L7" i="7"/>
  <c r="O7" i="7"/>
  <c r="C8" i="7"/>
  <c r="C7" i="7" s="1"/>
  <c r="E8" i="7"/>
  <c r="A9" i="7"/>
  <c r="L9" i="7"/>
  <c r="O9" i="7"/>
  <c r="C10" i="7"/>
  <c r="C9" i="7" s="1"/>
  <c r="E10" i="7"/>
  <c r="F10" i="7"/>
  <c r="F9" i="7" s="1"/>
  <c r="H10" i="7"/>
  <c r="A11" i="7"/>
  <c r="I11" i="7"/>
  <c r="O11" i="7"/>
  <c r="C12" i="7"/>
  <c r="C11" i="7" s="1"/>
  <c r="E12" i="7"/>
  <c r="F12" i="7"/>
  <c r="H12" i="7"/>
  <c r="F11" i="7" s="1"/>
  <c r="I12" i="7"/>
  <c r="S11" i="7" s="1"/>
  <c r="U11" i="7" s="1"/>
  <c r="K12" i="7"/>
  <c r="A13" i="7"/>
  <c r="C14" i="7"/>
  <c r="C13" i="7" s="1"/>
  <c r="E14" i="7"/>
  <c r="F14" i="7"/>
  <c r="H14" i="7"/>
  <c r="F13" i="7" s="1"/>
  <c r="I14" i="7"/>
  <c r="I13" i="7" s="1"/>
  <c r="K14" i="7"/>
  <c r="L14" i="7"/>
  <c r="N14" i="7"/>
  <c r="B1" i="22"/>
  <c r="B2" i="22"/>
  <c r="A5" i="22"/>
  <c r="F5" i="22"/>
  <c r="X5" i="22" s="1"/>
  <c r="I5" i="22"/>
  <c r="L5" i="22"/>
  <c r="O5" i="22"/>
  <c r="R5" i="22"/>
  <c r="U5" i="22"/>
  <c r="Y5" i="22"/>
  <c r="AA5" i="22"/>
  <c r="A7" i="22"/>
  <c r="I7" i="22"/>
  <c r="L7" i="22"/>
  <c r="O7" i="22"/>
  <c r="R7" i="22"/>
  <c r="U7" i="22"/>
  <c r="C8" i="22"/>
  <c r="C7" i="22" s="1"/>
  <c r="X7" i="22" s="1"/>
  <c r="E8" i="22"/>
  <c r="A9" i="22"/>
  <c r="L9" i="22"/>
  <c r="O9" i="22"/>
  <c r="R9" i="22"/>
  <c r="U9" i="22"/>
  <c r="C10" i="22"/>
  <c r="E10" i="22"/>
  <c r="C9" i="22" s="1"/>
  <c r="F10" i="22"/>
  <c r="H10" i="22"/>
  <c r="Y9" i="22" s="1"/>
  <c r="AA9" i="22" s="1"/>
  <c r="A11" i="22"/>
  <c r="C11" i="22"/>
  <c r="O11" i="22"/>
  <c r="R11" i="22"/>
  <c r="U11" i="22"/>
  <c r="C12" i="22"/>
  <c r="E12" i="22"/>
  <c r="F12" i="22"/>
  <c r="F11" i="22" s="1"/>
  <c r="H12" i="22"/>
  <c r="I12" i="22"/>
  <c r="I11" i="22" s="1"/>
  <c r="K12" i="22"/>
  <c r="A13" i="22"/>
  <c r="F13" i="22"/>
  <c r="R13" i="22"/>
  <c r="U13" i="22"/>
  <c r="C14" i="22"/>
  <c r="C13" i="22" s="1"/>
  <c r="E14" i="22"/>
  <c r="F14" i="22"/>
  <c r="H14" i="22"/>
  <c r="I14" i="22"/>
  <c r="I13" i="22" s="1"/>
  <c r="K14" i="22"/>
  <c r="L14" i="22"/>
  <c r="N14" i="22"/>
  <c r="L13" i="22" s="1"/>
  <c r="A15" i="22"/>
  <c r="I15" i="22"/>
  <c r="O15" i="22"/>
  <c r="U15" i="22"/>
  <c r="C16" i="22"/>
  <c r="C15" i="22" s="1"/>
  <c r="E16" i="22"/>
  <c r="F16" i="22"/>
  <c r="H16" i="22"/>
  <c r="I16" i="22"/>
  <c r="K16" i="22"/>
  <c r="L16" i="22"/>
  <c r="N16" i="22"/>
  <c r="L15" i="22" s="1"/>
  <c r="O16" i="22"/>
  <c r="Q16" i="22"/>
  <c r="A17" i="22"/>
  <c r="C17" i="22"/>
  <c r="C18" i="22"/>
  <c r="Y17" i="22" s="1"/>
  <c r="AA17" i="22" s="1"/>
  <c r="E18" i="22"/>
  <c r="F18" i="22"/>
  <c r="H18" i="22"/>
  <c r="F17" i="22" s="1"/>
  <c r="I18" i="22"/>
  <c r="K18" i="22"/>
  <c r="L18" i="22"/>
  <c r="N18" i="22"/>
  <c r="L17" i="22" s="1"/>
  <c r="O18" i="22"/>
  <c r="O17" i="22" s="1"/>
  <c r="Q18" i="22"/>
  <c r="R18" i="22"/>
  <c r="T18" i="22"/>
  <c r="R17" i="22" s="1"/>
  <c r="C7" i="3" l="1"/>
  <c r="U7" i="3" s="1"/>
  <c r="X11" i="22"/>
  <c r="X9" i="22"/>
  <c r="X13" i="22"/>
  <c r="R9" i="7"/>
  <c r="Y13" i="22"/>
  <c r="AA13" i="22" s="1"/>
  <c r="F9" i="22"/>
  <c r="Y7" i="22"/>
  <c r="AA7" i="22" s="1"/>
  <c r="I17" i="22"/>
  <c r="X17" i="22" s="1"/>
  <c r="Y15" i="22"/>
  <c r="AA15" i="22" s="1"/>
  <c r="S13" i="7"/>
  <c r="U13" i="7" s="1"/>
  <c r="C9" i="6"/>
  <c r="L9" i="6" s="1"/>
  <c r="N9" i="6" s="1"/>
  <c r="P9" i="6" s="1"/>
  <c r="F15" i="22"/>
  <c r="X15" i="22" s="1"/>
  <c r="Z15" i="22" s="1"/>
  <c r="AB15" i="22" s="1"/>
  <c r="L13" i="7"/>
  <c r="R13" i="7" s="1"/>
  <c r="T13" i="7" s="1"/>
  <c r="V13" i="7" s="1"/>
  <c r="S7" i="7"/>
  <c r="U7" i="7" s="1"/>
  <c r="C11" i="5"/>
  <c r="O11" i="5" s="1"/>
  <c r="Q11" i="5" s="1"/>
  <c r="P11" i="5"/>
  <c r="R11" i="5" s="1"/>
  <c r="P9" i="5"/>
  <c r="R9" i="5" s="1"/>
  <c r="Y11" i="22"/>
  <c r="AA11" i="22" s="1"/>
  <c r="R11" i="7"/>
  <c r="S9" i="7"/>
  <c r="U9" i="7" s="1"/>
  <c r="R7" i="7"/>
  <c r="F11" i="117"/>
  <c r="S11" i="117"/>
  <c r="U11" i="117" s="1"/>
  <c r="O7" i="140"/>
  <c r="R9" i="120"/>
  <c r="S7" i="116"/>
  <c r="C7" i="116"/>
  <c r="R7" i="116" s="1"/>
  <c r="F11" i="119"/>
  <c r="R11" i="119" s="1"/>
  <c r="R11" i="117"/>
  <c r="U5" i="117"/>
  <c r="R11" i="74"/>
  <c r="U9" i="3"/>
  <c r="O9" i="108"/>
  <c r="R13" i="120"/>
  <c r="R9" i="117"/>
  <c r="T9" i="117" s="1"/>
  <c r="U11" i="74"/>
  <c r="F11" i="120"/>
  <c r="R11" i="120" s="1"/>
  <c r="T11" i="120" s="1"/>
  <c r="F11" i="118"/>
  <c r="R11" i="118" s="1"/>
  <c r="S9" i="116"/>
  <c r="F9" i="116"/>
  <c r="F9" i="74"/>
  <c r="R9" i="74" s="1"/>
  <c r="S9" i="74"/>
  <c r="U9" i="74" s="1"/>
  <c r="C7" i="108"/>
  <c r="O7" i="108" s="1"/>
  <c r="Q7" i="108" s="1"/>
  <c r="P7" i="108"/>
  <c r="U7" i="119"/>
  <c r="I13" i="118"/>
  <c r="R13" i="118" s="1"/>
  <c r="S13" i="117"/>
  <c r="S7" i="117"/>
  <c r="R5" i="117"/>
  <c r="R9" i="116"/>
  <c r="C13" i="3"/>
  <c r="U13" i="3" s="1"/>
  <c r="M9" i="140"/>
  <c r="O9" i="140" s="1"/>
  <c r="S13" i="120"/>
  <c r="F9" i="120"/>
  <c r="S9" i="120"/>
  <c r="U9" i="120" s="1"/>
  <c r="F9" i="119"/>
  <c r="R9" i="119" s="1"/>
  <c r="S9" i="119"/>
  <c r="F9" i="118"/>
  <c r="R9" i="118" s="1"/>
  <c r="S9" i="118"/>
  <c r="U9" i="118" s="1"/>
  <c r="S13" i="116"/>
  <c r="L13" i="74"/>
  <c r="R13" i="74" s="1"/>
  <c r="U5" i="74"/>
  <c r="I15" i="3"/>
  <c r="U15" i="3" s="1"/>
  <c r="V15" i="3"/>
  <c r="V11" i="3"/>
  <c r="F11" i="3"/>
  <c r="U11" i="3" s="1"/>
  <c r="V9" i="3"/>
  <c r="X9" i="3" s="1"/>
  <c r="F9" i="3"/>
  <c r="C11" i="108"/>
  <c r="O11" i="108" s="1"/>
  <c r="P11" i="108"/>
  <c r="R11" i="108" s="1"/>
  <c r="S13" i="119"/>
  <c r="U13" i="119" s="1"/>
  <c r="S13" i="118"/>
  <c r="R13" i="117"/>
  <c r="R13" i="116"/>
  <c r="T13" i="116" s="1"/>
  <c r="R11" i="116"/>
  <c r="L9" i="140"/>
  <c r="N9" i="140" s="1"/>
  <c r="P9" i="140" s="1"/>
  <c r="O5" i="140"/>
  <c r="C7" i="140"/>
  <c r="L7" i="140" s="1"/>
  <c r="S9" i="117"/>
  <c r="S11" i="116"/>
  <c r="U11" i="116" s="1"/>
  <c r="W15" i="3" l="1"/>
  <c r="Z7" i="22"/>
  <c r="AB7" i="22" s="1"/>
  <c r="W11" i="3"/>
  <c r="T9" i="118"/>
  <c r="V9" i="118" s="1"/>
  <c r="T7" i="118"/>
  <c r="T5" i="118"/>
  <c r="Z17" i="22"/>
  <c r="AB17" i="22" s="1"/>
  <c r="T9" i="119"/>
  <c r="T5" i="119"/>
  <c r="T13" i="119"/>
  <c r="V13" i="119" s="1"/>
  <c r="T7" i="119"/>
  <c r="V7" i="119" s="1"/>
  <c r="T13" i="74"/>
  <c r="T13" i="118"/>
  <c r="T11" i="118"/>
  <c r="V11" i="118" s="1"/>
  <c r="T9" i="74"/>
  <c r="V9" i="74" s="1"/>
  <c r="T5" i="74"/>
  <c r="V5" i="74" s="1"/>
  <c r="T7" i="74"/>
  <c r="V13" i="116"/>
  <c r="S7" i="108"/>
  <c r="T11" i="116"/>
  <c r="V11" i="116" s="1"/>
  <c r="U13" i="116"/>
  <c r="W13" i="3"/>
  <c r="U13" i="117"/>
  <c r="U5" i="119"/>
  <c r="R5" i="108"/>
  <c r="R7" i="108"/>
  <c r="X13" i="3"/>
  <c r="X5" i="3"/>
  <c r="T11" i="74"/>
  <c r="V11" i="74" s="1"/>
  <c r="T11" i="119"/>
  <c r="T7" i="116"/>
  <c r="T5" i="116"/>
  <c r="V5" i="116" s="1"/>
  <c r="T9" i="7"/>
  <c r="V9" i="7" s="1"/>
  <c r="Z5" i="22"/>
  <c r="AB5" i="22" s="1"/>
  <c r="N5" i="140"/>
  <c r="P5" i="140" s="1"/>
  <c r="U5" i="118"/>
  <c r="U11" i="118"/>
  <c r="U11" i="120"/>
  <c r="V11" i="120" s="1"/>
  <c r="W9" i="3"/>
  <c r="Y9" i="3" s="1"/>
  <c r="T9" i="120"/>
  <c r="V9" i="120" s="1"/>
  <c r="T5" i="120"/>
  <c r="T11" i="7"/>
  <c r="V11" i="7" s="1"/>
  <c r="Z13" i="22"/>
  <c r="AB13" i="22" s="1"/>
  <c r="N7" i="6"/>
  <c r="P7" i="6" s="1"/>
  <c r="Z9" i="22"/>
  <c r="AB9" i="22" s="1"/>
  <c r="U9" i="117"/>
  <c r="V9" i="117" s="1"/>
  <c r="Q5" i="108"/>
  <c r="S5" i="108" s="1"/>
  <c r="T13" i="117"/>
  <c r="Q11" i="108"/>
  <c r="S11" i="108" s="1"/>
  <c r="X11" i="3"/>
  <c r="T5" i="117"/>
  <c r="V5" i="117" s="1"/>
  <c r="U7" i="118"/>
  <c r="U5" i="120"/>
  <c r="W7" i="3"/>
  <c r="U9" i="116"/>
  <c r="T13" i="120"/>
  <c r="V13" i="120" s="1"/>
  <c r="T11" i="117"/>
  <c r="V11" i="117" s="1"/>
  <c r="W5" i="3"/>
  <c r="S11" i="5"/>
  <c r="Q9" i="5"/>
  <c r="S9" i="5" s="1"/>
  <c r="Q7" i="5"/>
  <c r="S7" i="5" s="1"/>
  <c r="Z11" i="22"/>
  <c r="AB11" i="22" s="1"/>
  <c r="T9" i="116"/>
  <c r="V9" i="116" s="1"/>
  <c r="T7" i="120"/>
  <c r="U7" i="116"/>
  <c r="U11" i="119"/>
  <c r="N7" i="140"/>
  <c r="P7" i="140" s="1"/>
  <c r="U13" i="118"/>
  <c r="X15" i="3"/>
  <c r="U5" i="116"/>
  <c r="U9" i="119"/>
  <c r="U13" i="120"/>
  <c r="X7" i="3"/>
  <c r="U7" i="117"/>
  <c r="U7" i="120"/>
  <c r="R9" i="108"/>
  <c r="T7" i="117"/>
  <c r="V7" i="117" s="1"/>
  <c r="Q9" i="108"/>
  <c r="S9" i="108" s="1"/>
  <c r="U7" i="74"/>
  <c r="U13" i="74"/>
  <c r="T7" i="7"/>
  <c r="V7" i="7" s="1"/>
  <c r="Q5" i="5"/>
  <c r="S5" i="5" s="1"/>
  <c r="T5" i="7"/>
  <c r="V5" i="7" s="1"/>
  <c r="N5" i="6"/>
  <c r="P5" i="6" s="1"/>
  <c r="Y15" i="3" l="1"/>
  <c r="Y5" i="3"/>
  <c r="Y11" i="3"/>
  <c r="Q5" i="6"/>
  <c r="Q9" i="6"/>
  <c r="Q7" i="6"/>
  <c r="T5" i="108"/>
  <c r="T11" i="108"/>
  <c r="T7" i="108"/>
  <c r="T9" i="108"/>
  <c r="V5" i="120"/>
  <c r="V13" i="74"/>
  <c r="V9" i="119"/>
  <c r="V7" i="118"/>
  <c r="W5" i="7"/>
  <c r="W7" i="7"/>
  <c r="W9" i="7"/>
  <c r="W11" i="7"/>
  <c r="W13" i="7"/>
  <c r="Y7" i="3"/>
  <c r="V11" i="119"/>
  <c r="V7" i="74"/>
  <c r="W9" i="74" s="1"/>
  <c r="T5" i="5"/>
  <c r="T11" i="5"/>
  <c r="T7" i="5"/>
  <c r="T9" i="5"/>
  <c r="V7" i="120"/>
  <c r="W13" i="116"/>
  <c r="V13" i="117"/>
  <c r="W5" i="117" s="1"/>
  <c r="AC15" i="22"/>
  <c r="AC17" i="22"/>
  <c r="AC5" i="22"/>
  <c r="AC7" i="22"/>
  <c r="AC11" i="22"/>
  <c r="AC13" i="22"/>
  <c r="AC9" i="22"/>
  <c r="V7" i="116"/>
  <c r="W5" i="116" s="1"/>
  <c r="Y13" i="3"/>
  <c r="V13" i="118"/>
  <c r="V5" i="119"/>
  <c r="V5" i="118"/>
  <c r="Z7" i="3" l="1"/>
  <c r="Z5" i="3"/>
  <c r="W5" i="118"/>
  <c r="W9" i="118"/>
  <c r="W13" i="118"/>
  <c r="W7" i="118"/>
  <c r="W11" i="118"/>
  <c r="W11" i="116"/>
  <c r="Z11" i="3"/>
  <c r="W11" i="117"/>
  <c r="W5" i="119"/>
  <c r="W9" i="119"/>
  <c r="W13" i="119"/>
  <c r="W7" i="119"/>
  <c r="W11" i="119"/>
  <c r="W9" i="116"/>
  <c r="W7" i="116"/>
  <c r="W9" i="117"/>
  <c r="W5" i="120"/>
  <c r="W9" i="120"/>
  <c r="W7" i="120"/>
  <c r="W13" i="120"/>
  <c r="W11" i="120"/>
</calcChain>
</file>

<file path=xl/sharedStrings.xml><?xml version="1.0" encoding="utf-8"?>
<sst xmlns="http://schemas.openxmlformats.org/spreadsheetml/2006/main" count="1748" uniqueCount="365">
  <si>
    <t>B2 SKA Minsk</t>
  </si>
  <si>
    <t>B1 Aruküla SK</t>
  </si>
  <si>
    <t>D2 Klaipeda</t>
  </si>
  <si>
    <t>C1 HC Kehra</t>
  </si>
  <si>
    <t>A2 SK Jonost</t>
  </si>
  <si>
    <t>A3 Utena</t>
  </si>
  <si>
    <t>D3 HC Tallas</t>
  </si>
  <si>
    <t>B3 Moskovskaya</t>
  </si>
  <si>
    <t>C3 Kyrkslätt IF</t>
  </si>
  <si>
    <t>D4 Kirovskaya 1</t>
  </si>
  <si>
    <t>B4 Atlas</t>
  </si>
  <si>
    <t>C4 Voronezh</t>
  </si>
  <si>
    <t>B5 Moletai 2</t>
  </si>
  <si>
    <t>C5 Kirovskaya 2</t>
  </si>
  <si>
    <t>A5 Reval Sport / Kopli</t>
  </si>
  <si>
    <t>A1 Põlva SK 1</t>
  </si>
  <si>
    <t>D1 Põlva SK 2</t>
  </si>
  <si>
    <t>C1 Viljandi</t>
  </si>
  <si>
    <t>Tüdrukud/Girls 2003 places</t>
  </si>
  <si>
    <t>A1 RS/Mustamäe</t>
  </si>
  <si>
    <t>B2 Moscow SpS 1</t>
  </si>
  <si>
    <t>RS Mustamäe</t>
  </si>
  <si>
    <t>Moscow SpS 1</t>
  </si>
  <si>
    <t>B1 Ludza</t>
  </si>
  <si>
    <t>A2 Primorskaya 2</t>
  </si>
  <si>
    <t>B3 Primorskaya 1</t>
  </si>
  <si>
    <t>A4 Moscow SpS 2</t>
  </si>
  <si>
    <t>Moscow SpS 2</t>
  </si>
  <si>
    <t>HC Tallinn/Peetri</t>
  </si>
  <si>
    <t>Moscow Sport School 2</t>
  </si>
  <si>
    <t>Riihimäen Cocks</t>
  </si>
  <si>
    <t>Moscow Sport School 1</t>
  </si>
  <si>
    <t>Tüdrukud/Girls 2004 places</t>
  </si>
  <si>
    <t>B2 SK Jonost 1</t>
  </si>
  <si>
    <t>B1 RS/Kopli</t>
  </si>
  <si>
    <t>A2 SK Jonost 2</t>
  </si>
  <si>
    <t>A3 Salaspils</t>
  </si>
  <si>
    <t>B4 RS/Lasnamäe</t>
  </si>
  <si>
    <t>B3 Moscow SpS</t>
  </si>
  <si>
    <t>A4 Sõmeru</t>
  </si>
  <si>
    <t>Moletai 2</t>
  </si>
  <si>
    <t>HTC/Randvere</t>
  </si>
  <si>
    <t>B4 HC Kehra</t>
  </si>
  <si>
    <t>A5 RS/Lasnamäe</t>
  </si>
  <si>
    <t>A1 Klaipeda</t>
  </si>
  <si>
    <t>B2 Kirovskaya 1</t>
  </si>
  <si>
    <t>B1 RCOR Minsk</t>
  </si>
  <si>
    <t>A3 Cocks</t>
  </si>
  <si>
    <t>A4 Primorskaya</t>
  </si>
  <si>
    <t>Lahtrisse (A3) kirjuta mängu vōi alagrupi nimi (vōi "Delete" klahvile)</t>
  </si>
  <si>
    <t>Vōistkond</t>
  </si>
  <si>
    <t>Punkte</t>
  </si>
  <si>
    <t>V. vahe</t>
  </si>
  <si>
    <t>Kohapunktid</t>
  </si>
  <si>
    <t>Vv Kohap-d</t>
  </si>
  <si>
    <t>Koht</t>
  </si>
  <si>
    <t>-</t>
  </si>
  <si>
    <t>Kirjuta mängu vōi alagrupi nimi (vōi "Delete" klahvile)</t>
  </si>
  <si>
    <t>FINAAL</t>
  </si>
  <si>
    <t>3.-4. KOHT</t>
  </si>
  <si>
    <t>5.-6. KOHT</t>
  </si>
  <si>
    <t>7.-8. KOHT</t>
  </si>
  <si>
    <t>C2 HC Kehra</t>
  </si>
  <si>
    <t>D1 SK Jonost</t>
  </si>
  <si>
    <t>B2 Valga Käval</t>
  </si>
  <si>
    <t>B1 Cocks 3</t>
  </si>
  <si>
    <t>D2 Aruküla SK</t>
  </si>
  <si>
    <t>C1 SK Tapa</t>
  </si>
  <si>
    <t>A2 Moletai</t>
  </si>
  <si>
    <t>A3 Atlas</t>
  </si>
  <si>
    <t>C4 Cocks 2</t>
  </si>
  <si>
    <t>B4 RS/Mustamäe</t>
  </si>
  <si>
    <t>B3 Kanepi</t>
  </si>
  <si>
    <t>D4 Cocks 1</t>
  </si>
  <si>
    <t>C3 HCT/Pirita</t>
  </si>
  <si>
    <t>HCT/Kadriorg</t>
  </si>
  <si>
    <t>HCT/Pirita</t>
  </si>
  <si>
    <t>RS/Mustamäe</t>
  </si>
  <si>
    <t>Kanepil</t>
  </si>
  <si>
    <t>B4 HCT/Peetri</t>
  </si>
  <si>
    <t>B3 Salaspils 1</t>
  </si>
  <si>
    <t>A4 HCT/Randvere</t>
  </si>
  <si>
    <t>B1 HCT/Kadriorg</t>
  </si>
  <si>
    <t>A2 Salaspils 2</t>
  </si>
  <si>
    <t>A5 Kuristiku</t>
  </si>
  <si>
    <t>B5 Aruküla SK</t>
  </si>
  <si>
    <t>A3 HCT/Pirita</t>
  </si>
  <si>
    <t>HCT/Peetri</t>
  </si>
  <si>
    <t>Energia Voronezh</t>
  </si>
  <si>
    <t>Poisid/Boys 1999 B</t>
  </si>
  <si>
    <t>SKA Minsk</t>
  </si>
  <si>
    <t>Poisid/Boys 1999 C</t>
  </si>
  <si>
    <t>Moletai</t>
  </si>
  <si>
    <t>Kirovskaya</t>
  </si>
  <si>
    <t>Poisid/Boys 2001 A</t>
  </si>
  <si>
    <t>SK Reval Sport/Kopli</t>
  </si>
  <si>
    <t>Utena Ivartis</t>
  </si>
  <si>
    <t>SK Jonost</t>
  </si>
  <si>
    <t>Poisid/Boys 2001 B</t>
  </si>
  <si>
    <t>Moletai Asveja 2</t>
  </si>
  <si>
    <t>Poisid/Boys 2001 C</t>
  </si>
  <si>
    <t>Kyrkslätt IF</t>
  </si>
  <si>
    <t>Kirovskaya 2</t>
  </si>
  <si>
    <t>Moletai Asveja 1</t>
  </si>
  <si>
    <t>Kirovskaya 1</t>
  </si>
  <si>
    <t>Klaipeda</t>
  </si>
  <si>
    <t>Elite Sport</t>
  </si>
  <si>
    <t>SK Reval Sport / Mustamäe</t>
  </si>
  <si>
    <t>Kanepi</t>
  </si>
  <si>
    <t>Salaspils 2</t>
  </si>
  <si>
    <t>Kuristiku</t>
  </si>
  <si>
    <t>Salaspils 1</t>
  </si>
  <si>
    <t>Moscow Sports School</t>
  </si>
  <si>
    <t>Tüdrukud/Girls 1999 placement</t>
  </si>
  <si>
    <t>Tüdrukud/Girls 2001 placement</t>
  </si>
  <si>
    <t>Poisid/Boys 2005 placement</t>
  </si>
  <si>
    <t>Poisid/Boys 2001 places 1-16</t>
  </si>
  <si>
    <t>Poisid/Boys 2001 places 17-19</t>
  </si>
  <si>
    <t>C2 Moletai</t>
  </si>
  <si>
    <t>D1 Ludza</t>
  </si>
  <si>
    <t>Valga Käval</t>
  </si>
  <si>
    <t>HC Kehra</t>
  </si>
  <si>
    <t>HC Tallas</t>
  </si>
  <si>
    <t>D POOLFINAAL 1</t>
  </si>
  <si>
    <t>D POOLFINAAL 2</t>
  </si>
  <si>
    <t>HC HIK</t>
  </si>
  <si>
    <t>Cocks 3</t>
  </si>
  <si>
    <t>Salaspils</t>
  </si>
  <si>
    <t>B1 SK Tapa</t>
  </si>
  <si>
    <t>17.-18. KOHT</t>
  </si>
  <si>
    <t>19.-20. KOHT</t>
  </si>
  <si>
    <t>21.-22. KOHT</t>
  </si>
  <si>
    <t>A2 Kirovskaya 2</t>
  </si>
  <si>
    <t>D2 HC Tallas</t>
  </si>
  <si>
    <t>B2 Cocks 3</t>
  </si>
  <si>
    <t>A3 HC HIK</t>
  </si>
  <si>
    <t>B3 Kirovskaya 1</t>
  </si>
  <si>
    <t>C3 HC Kehra</t>
  </si>
  <si>
    <t>A4 Atlas</t>
  </si>
  <si>
    <t>D4 Moletai 2</t>
  </si>
  <si>
    <t>B4 Valga Käval</t>
  </si>
  <si>
    <t>C4 HCT/Randvere</t>
  </si>
  <si>
    <t>A5 HCT/Pirita</t>
  </si>
  <si>
    <t>D5 Elite Sport</t>
  </si>
  <si>
    <t>B5 HCT/Peetri</t>
  </si>
  <si>
    <t>C5 Moletai 1</t>
  </si>
  <si>
    <t>A6 Aruküla SK</t>
  </si>
  <si>
    <t>B6 Utena</t>
  </si>
  <si>
    <t>Cocks</t>
  </si>
  <si>
    <t>RS/Lasnamäe</t>
  </si>
  <si>
    <t>Dobele</t>
  </si>
  <si>
    <t>Atlas</t>
  </si>
  <si>
    <t>NB! Allolevasse tabelisse trüki vaid number (ka "null" kui vaja) kohe turniiri alul, neid kasutavad kōik tabelid korraga:</t>
  </si>
  <si>
    <t>Vōit</t>
  </si>
  <si>
    <t>Kaotus</t>
  </si>
  <si>
    <t>Viik</t>
  </si>
  <si>
    <t>Padise</t>
  </si>
  <si>
    <t>Tüdrukud/Girls 2005 2nd leg</t>
  </si>
  <si>
    <t>Sõmeru</t>
  </si>
  <si>
    <t>SK Jonost 2</t>
  </si>
  <si>
    <t>SK Jonost 1</t>
  </si>
  <si>
    <t>Allolevasse lahtrisse vōid kirjutada turniiri nime, siis ilmub see iga tabeli päisesse, kui ei taha, vajuta "Tühik" klahvi:</t>
  </si>
  <si>
    <t>Cocks 1</t>
  </si>
  <si>
    <t>Cocks 2</t>
  </si>
  <si>
    <t>Põlva SK 2</t>
  </si>
  <si>
    <t>1.-2. KOHT</t>
  </si>
  <si>
    <t>5.-6 KOHT</t>
  </si>
  <si>
    <t>Poisid/Boys 95 A</t>
  </si>
  <si>
    <t>Poisid/Boys 1996 Main round</t>
  </si>
  <si>
    <t>Tervete</t>
  </si>
  <si>
    <t>Põlva SK</t>
  </si>
  <si>
    <t>Moletai 1</t>
  </si>
  <si>
    <t>HCT/Randvere</t>
  </si>
  <si>
    <t>A1 Moscow SpS</t>
  </si>
  <si>
    <t>B2 RS/Lasnamäe</t>
  </si>
  <si>
    <t>B1 Põlva SK</t>
  </si>
  <si>
    <t>A2 RS/Mustamäe</t>
  </si>
  <si>
    <t>Moscow SpS</t>
  </si>
  <si>
    <t>A3 Klaipeda</t>
  </si>
  <si>
    <t>B4 Tervete</t>
  </si>
  <si>
    <t>B3 Primorskaya</t>
  </si>
  <si>
    <t>A5 HC Kehra</t>
  </si>
  <si>
    <t>B5 Cocks</t>
  </si>
  <si>
    <t>HC Tallas 1</t>
  </si>
  <si>
    <t>HC Tallas 2</t>
  </si>
  <si>
    <t>HC Viimsi</t>
  </si>
  <si>
    <t>Elite Sport 1</t>
  </si>
  <si>
    <t>Moskovskaya</t>
  </si>
  <si>
    <t>Elite Sport 2</t>
  </si>
  <si>
    <t>Poisid/Boys 1999 A</t>
  </si>
  <si>
    <t>Cocks 2000</t>
  </si>
  <si>
    <t>RCOR Handball Minsk</t>
  </si>
  <si>
    <t>A4 Dobele</t>
  </si>
  <si>
    <t>Place</t>
  </si>
  <si>
    <t>RS/Kopli</t>
  </si>
  <si>
    <t>C2 Cocks 2</t>
  </si>
  <si>
    <t>Ludza</t>
  </si>
  <si>
    <t>Põlva SK 1</t>
  </si>
  <si>
    <t xml:space="preserve">   Lõplik paremusjärjestus</t>
  </si>
  <si>
    <t>Allolevasse lahtrisse vōid kirjutada turniiri toimumise aja ja koha, siis ilmub see iga tabeli päisesse, kui ei taha, vajuta "Tühik" klahvi:</t>
  </si>
  <si>
    <t>VF 1</t>
  </si>
  <si>
    <t>VF 2</t>
  </si>
  <si>
    <t>VF 3</t>
  </si>
  <si>
    <t>VF4</t>
  </si>
  <si>
    <t>C POOLFINAAL 1</t>
  </si>
  <si>
    <t>C POOLFINAAL 2</t>
  </si>
  <si>
    <t>POOLFINAAL 1</t>
  </si>
  <si>
    <t>POOLFINAAL 2</t>
  </si>
  <si>
    <t>B POOLFINAAL 1</t>
  </si>
  <si>
    <t>B POOLFINAAL 2</t>
  </si>
  <si>
    <t>Primorskaya 2</t>
  </si>
  <si>
    <t>Primorskaya 1</t>
  </si>
  <si>
    <t>Poisid/Boys 1998 placement</t>
  </si>
  <si>
    <t>A1 Põlva SK</t>
  </si>
  <si>
    <t>B2 HC Tallas</t>
  </si>
  <si>
    <t>BVF 1</t>
  </si>
  <si>
    <t>BVF 2</t>
  </si>
  <si>
    <t>BVF 3</t>
  </si>
  <si>
    <t>BVF4</t>
  </si>
  <si>
    <t>Voronezh</t>
  </si>
  <si>
    <t>RCOR Minsk</t>
  </si>
  <si>
    <t>D3 Cocks 1</t>
  </si>
  <si>
    <t>11.-12. KOHT</t>
  </si>
  <si>
    <t>9.-10. KOHT</t>
  </si>
  <si>
    <t>Aruküla SK</t>
  </si>
  <si>
    <t>Primorskaya</t>
  </si>
  <si>
    <t>Utena</t>
  </si>
  <si>
    <t>1st</t>
  </si>
  <si>
    <t>2nd</t>
  </si>
  <si>
    <t>Total</t>
  </si>
  <si>
    <t>B3 Ludza</t>
  </si>
  <si>
    <t>13.-14. KOHT</t>
  </si>
  <si>
    <t>15.-16. KOHT</t>
  </si>
  <si>
    <t>Viljandi SK</t>
  </si>
  <si>
    <t>SK Tapa</t>
  </si>
  <si>
    <t>Tallinn Handball Cup 2015</t>
  </si>
  <si>
    <t>Tallinn, June 6-8 2015</t>
  </si>
  <si>
    <t>HC TALLAS</t>
  </si>
  <si>
    <t>HC KEHRA</t>
  </si>
  <si>
    <t>TALLINNA SK</t>
  </si>
  <si>
    <t>MURJANE</t>
  </si>
  <si>
    <t>PÕLVA SK</t>
  </si>
  <si>
    <t>POISID / BOYS 1998</t>
  </si>
  <si>
    <t>TÜDRUKUD / GIRLS 1998</t>
  </si>
  <si>
    <t>SK TAPA</t>
  </si>
  <si>
    <t>TALLINN</t>
  </si>
  <si>
    <t>ATLAS</t>
  </si>
  <si>
    <t>JEKAPILS</t>
  </si>
  <si>
    <t>POISID / BOYS 2000 B</t>
  </si>
  <si>
    <t>RCOR MINSK</t>
  </si>
  <si>
    <t>TERVETE 2</t>
  </si>
  <si>
    <t>ARUKÜLA SK</t>
  </si>
  <si>
    <t>POISID / BOYS 2000 A</t>
  </si>
  <si>
    <t>TERVETE 1</t>
  </si>
  <si>
    <t>POISID / BOYS 2002 A</t>
  </si>
  <si>
    <t>SKRIVERI</t>
  </si>
  <si>
    <t>COCKS 1</t>
  </si>
  <si>
    <t>KIROVSKAYA</t>
  </si>
  <si>
    <t>HC KEHRA 2</t>
  </si>
  <si>
    <t>HC TALLINN 3</t>
  </si>
  <si>
    <t>VALGA KÄVAL</t>
  </si>
  <si>
    <t>POISID / BOYS 2002 B</t>
  </si>
  <si>
    <t>LUDZA</t>
  </si>
  <si>
    <t>HC TALLINN 2</t>
  </si>
  <si>
    <t>VIESULAS</t>
  </si>
  <si>
    <t>RS/KOPLI</t>
  </si>
  <si>
    <t>COCKS 2</t>
  </si>
  <si>
    <t>POISID / BOYS 2002 C</t>
  </si>
  <si>
    <t>TERVETE</t>
  </si>
  <si>
    <t>HC TALLINN 4</t>
  </si>
  <si>
    <t>ULBROKA</t>
  </si>
  <si>
    <t>HC TALLINN 1</t>
  </si>
  <si>
    <t>HC KEHRA 1</t>
  </si>
  <si>
    <t>POISID / BOYS 2004 A</t>
  </si>
  <si>
    <t>BALTIKA</t>
  </si>
  <si>
    <t>TÜ</t>
  </si>
  <si>
    <t>POISID / BOYS 2004 B</t>
  </si>
  <si>
    <t>LADOGA</t>
  </si>
  <si>
    <t>POISID / BOYS 2004 C</t>
  </si>
  <si>
    <t>ARUKÜLA SK 1</t>
  </si>
  <si>
    <t>NEVA</t>
  </si>
  <si>
    <t>POISID / BOYS 2004 D</t>
  </si>
  <si>
    <t>ARUKÜLA SK 2</t>
  </si>
  <si>
    <t>KATJUSHA</t>
  </si>
  <si>
    <t>POISID / BOYS 2005 A</t>
  </si>
  <si>
    <t>HC TALLAS 1</t>
  </si>
  <si>
    <t>RS/MUSTAMÄE</t>
  </si>
  <si>
    <t>HC VIIMSI</t>
  </si>
  <si>
    <t>SKRIVERI 1</t>
  </si>
  <si>
    <t>OGREO</t>
  </si>
  <si>
    <t>POISID / BOYS 2005 B</t>
  </si>
  <si>
    <t>PÕLVA SK 2</t>
  </si>
  <si>
    <t>SKRIVERI 2</t>
  </si>
  <si>
    <t>POISID / BOYS 2005 C</t>
  </si>
  <si>
    <t>PÕLVA SK 1</t>
  </si>
  <si>
    <t>KANEPI</t>
  </si>
  <si>
    <t>SALASPILS 1</t>
  </si>
  <si>
    <t>POISID / BOYS 2005 D</t>
  </si>
  <si>
    <t>HC TALLAS 2</t>
  </si>
  <si>
    <t>COCKS</t>
  </si>
  <si>
    <t>SALASPILS 2</t>
  </si>
  <si>
    <t>POISID / BOYS 2006 A</t>
  </si>
  <si>
    <t>OGREGALS</t>
  </si>
  <si>
    <t>HC TALLAS 3</t>
  </si>
  <si>
    <t>POISID / BOYS 2006 B</t>
  </si>
  <si>
    <t>SALASPILS</t>
  </si>
  <si>
    <t xml:space="preserve">HC TALLINN </t>
  </si>
  <si>
    <t>TÜDRUKUD / GIRLS 2000 A</t>
  </si>
  <si>
    <t>PRIMORSKAYA</t>
  </si>
  <si>
    <t>TÜDRUKUD / GIRLS 2000 B</t>
  </si>
  <si>
    <t>TÜDRUKUD / GIRLS 2002 A</t>
  </si>
  <si>
    <t>HC TALLINN</t>
  </si>
  <si>
    <t>TÜDRUKUD / GIRLS 2006</t>
  </si>
  <si>
    <t>RS/MUSTAMÄE 2</t>
  </si>
  <si>
    <t>RS/MUSTAMÄE 1</t>
  </si>
  <si>
    <t>TÜDRUKUD / GIRLS 2002 B</t>
  </si>
  <si>
    <t>RCOR MINSK 2</t>
  </si>
  <si>
    <t>RS/LASNAMÄE</t>
  </si>
  <si>
    <t>TÜDRUKUD / GIRLS 2002 C</t>
  </si>
  <si>
    <t>GARLIAVA</t>
  </si>
  <si>
    <t>TÜDRUKUD / GIRLS 2004 B</t>
  </si>
  <si>
    <t>TÜDRUKUD / GIRLS 2004 A</t>
  </si>
  <si>
    <t>TÜDRUKUD / GIRLS 2005 A</t>
  </si>
  <si>
    <t>TÜDRUKUD / GIRLS 2005 B</t>
  </si>
  <si>
    <t>RS/PADISE</t>
  </si>
  <si>
    <t>RCOR MINSK 1</t>
  </si>
  <si>
    <t>POISID / BOYS 2006 PLACEMENT</t>
  </si>
  <si>
    <t>A1 HC Kehra</t>
  </si>
  <si>
    <t>B2 HC Tallas 1</t>
  </si>
  <si>
    <t>B1 Ogregals</t>
  </si>
  <si>
    <t>A2 Salaspils</t>
  </si>
  <si>
    <t>SEMIFINAAL 1</t>
  </si>
  <si>
    <t>SEMIFINAAL 2</t>
  </si>
  <si>
    <t>1.-2. PLACE</t>
  </si>
  <si>
    <t>3.-4. PLACE</t>
  </si>
  <si>
    <t>BSEMIFINAAL 1</t>
  </si>
  <si>
    <t>BSEMIFINAAL 2</t>
  </si>
  <si>
    <t>5.-6. PLACE</t>
  </si>
  <si>
    <t>7.-8. PLACE</t>
  </si>
  <si>
    <t>A3 HC Tallinn</t>
  </si>
  <si>
    <t>B4 HC Tallas 3</t>
  </si>
  <si>
    <t>B3 HC Viimsi</t>
  </si>
  <si>
    <t>A4 HC Tallas 2</t>
  </si>
  <si>
    <t>HC Tallinn</t>
  </si>
  <si>
    <t>HC Tallas 3</t>
  </si>
  <si>
    <t>OT</t>
  </si>
  <si>
    <t>POISID / BOYS 2000 PLACEMENT</t>
  </si>
  <si>
    <t>B2 Aruküla SK</t>
  </si>
  <si>
    <t>A2 Tervete 1</t>
  </si>
  <si>
    <t>A3 HC Tallas</t>
  </si>
  <si>
    <t>B4 RCOR Minsk</t>
  </si>
  <si>
    <t>B3 Tervete 2</t>
  </si>
  <si>
    <t>Tervete 2</t>
  </si>
  <si>
    <t>Tervete 1</t>
  </si>
  <si>
    <t>Ogregals</t>
  </si>
  <si>
    <t>TÜDRUKUD / GIRLS 2000 PLACEMENT</t>
  </si>
  <si>
    <t>B2 SK Tapa</t>
  </si>
  <si>
    <t>B1 RS/Mustamäe</t>
  </si>
  <si>
    <t>A2 Primorskaya</t>
  </si>
  <si>
    <t>A3 HC Kehra</t>
  </si>
  <si>
    <t>B4 Ludza</t>
  </si>
  <si>
    <t>B3 Atlas</t>
  </si>
  <si>
    <t>A4 Skriveri</t>
  </si>
  <si>
    <t>va</t>
  </si>
  <si>
    <t>Skriveri</t>
  </si>
</sst>
</file>

<file path=xl/styles.xml><?xml version="1.0" encoding="utf-8"?>
<styleSheet xmlns="http://schemas.openxmlformats.org/spreadsheetml/2006/main" xmlns:mc="http://schemas.openxmlformats.org/markup-compatibility/2006" xmlns:x14ac="http://schemas.microsoft.com/office/spreadsheetml/2009/9/ac" mc:Ignorable="x14ac">
  <fonts count="28">
    <font>
      <sz val="11"/>
      <color indexed="8"/>
      <name val="Calibri"/>
      <family val="2"/>
    </font>
    <font>
      <sz val="11"/>
      <color indexed="8"/>
      <name val="Calibri"/>
      <family val="2"/>
    </font>
    <font>
      <u val="doubleAccounting"/>
      <sz val="10"/>
      <name val="Arial"/>
      <family val="2"/>
    </font>
    <font>
      <sz val="14"/>
      <name val="Arial"/>
      <family val="2"/>
    </font>
    <font>
      <b/>
      <sz val="14"/>
      <name val="Arial"/>
      <family val="2"/>
    </font>
    <font>
      <sz val="10"/>
      <name val="Arial"/>
    </font>
    <font>
      <b/>
      <sz val="18"/>
      <name val="Times New Roman"/>
      <family val="1"/>
    </font>
    <font>
      <sz val="12"/>
      <name val="Arial"/>
    </font>
    <font>
      <sz val="16"/>
      <name val="Arial"/>
      <family val="2"/>
    </font>
    <font>
      <b/>
      <sz val="12"/>
      <name val="Arial"/>
    </font>
    <font>
      <sz val="11"/>
      <color indexed="8"/>
      <name val="Book Antiqua"/>
      <family val="1"/>
    </font>
    <font>
      <b/>
      <sz val="14"/>
      <color indexed="8"/>
      <name val="Book Antiqua"/>
      <family val="1"/>
    </font>
    <font>
      <sz val="8"/>
      <name val="Calibri"/>
      <family val="2"/>
    </font>
    <font>
      <b/>
      <sz val="12"/>
      <name val="Book Antiqua"/>
      <family val="1"/>
    </font>
    <font>
      <sz val="12"/>
      <name val="Book Antiqua"/>
      <family val="1"/>
    </font>
    <font>
      <sz val="14"/>
      <name val="Book Antiqua"/>
      <family val="1"/>
    </font>
    <font>
      <b/>
      <sz val="14"/>
      <name val="Book Antiqua"/>
      <family val="1"/>
    </font>
    <font>
      <b/>
      <i/>
      <sz val="16"/>
      <name val="Book Antiqua"/>
      <family val="1"/>
    </font>
    <font>
      <sz val="10"/>
      <color indexed="8"/>
      <name val="Book Antiqua"/>
      <family val="1"/>
    </font>
    <font>
      <sz val="10"/>
      <color indexed="8"/>
      <name val="Calibri"/>
      <family val="2"/>
    </font>
    <font>
      <b/>
      <sz val="10"/>
      <color indexed="8"/>
      <name val="Book Antiqua"/>
      <family val="1"/>
    </font>
    <font>
      <b/>
      <i/>
      <u/>
      <sz val="10"/>
      <color indexed="18"/>
      <name val="Book Antiqua"/>
      <family val="1"/>
    </font>
    <font>
      <b/>
      <sz val="12"/>
      <name val="Times New Roman"/>
      <family val="1"/>
    </font>
    <font>
      <sz val="10"/>
      <name val="Book Antiqua"/>
      <family val="1"/>
    </font>
    <font>
      <sz val="9"/>
      <name val="Book Antiqua"/>
    </font>
    <font>
      <sz val="9"/>
      <name val="Lucida Grande"/>
    </font>
    <font>
      <sz val="11"/>
      <name val="Calibri"/>
    </font>
    <font>
      <sz val="11"/>
      <color indexed="8"/>
      <name val="Calibri"/>
      <family val="2"/>
    </font>
  </fonts>
  <fills count="4">
    <fill>
      <patternFill patternType="none"/>
    </fill>
    <fill>
      <patternFill patternType="gray125"/>
    </fill>
    <fill>
      <patternFill patternType="solid">
        <fgColor indexed="31"/>
        <bgColor indexed="64"/>
      </patternFill>
    </fill>
    <fill>
      <patternFill patternType="solid">
        <fgColor indexed="22"/>
        <bgColor indexed="64"/>
      </patternFill>
    </fill>
  </fills>
  <borders count="50">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medium">
        <color indexed="64"/>
      </right>
      <top style="medium">
        <color indexed="64"/>
      </top>
      <bottom style="hair">
        <color indexed="64"/>
      </bottom>
      <diagonal/>
    </border>
    <border>
      <left style="hair">
        <color indexed="64"/>
      </left>
      <right style="medium">
        <color indexed="64"/>
      </right>
      <top style="hair">
        <color indexed="64"/>
      </top>
      <bottom style="medium">
        <color indexed="64"/>
      </bottom>
      <diagonal/>
    </border>
    <border>
      <left/>
      <right style="hair">
        <color indexed="64"/>
      </right>
      <top style="medium">
        <color indexed="64"/>
      </top>
      <bottom style="hair">
        <color indexed="64"/>
      </bottom>
      <diagonal/>
    </border>
    <border>
      <left/>
      <right style="hair">
        <color indexed="64"/>
      </right>
      <top style="hair">
        <color indexed="64"/>
      </top>
      <bottom style="medium">
        <color indexed="64"/>
      </bottom>
      <diagonal/>
    </border>
    <border diagonalDown="1">
      <left style="medium">
        <color indexed="64"/>
      </left>
      <right style="medium">
        <color indexed="64"/>
      </right>
      <top/>
      <bottom/>
      <diagonal style="medium">
        <color indexed="64"/>
      </diagonal>
    </border>
    <border diagonalUp="1">
      <left style="medium">
        <color indexed="64"/>
      </left>
      <right/>
      <top/>
      <bottom/>
      <diagonal style="medium">
        <color indexed="64"/>
      </diagonal>
    </border>
    <border diagonalDown="1">
      <left/>
      <right/>
      <top/>
      <bottom/>
      <diagonal style="medium">
        <color indexed="64"/>
      </diagonal>
    </border>
    <border diagonalUp="1">
      <left/>
      <right/>
      <top/>
      <bottom/>
      <diagonal style="medium">
        <color indexed="64"/>
      </diagonal>
    </border>
    <border diagonalDown="1">
      <left style="medium">
        <color indexed="64"/>
      </left>
      <right/>
      <top/>
      <bottom/>
      <diagonal style="medium">
        <color indexed="64"/>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diagonal/>
    </border>
    <border>
      <left/>
      <right style="medium">
        <color indexed="64"/>
      </right>
      <top/>
      <bottom style="medium">
        <color indexed="64"/>
      </bottom>
      <diagonal/>
    </border>
    <border>
      <left style="medium">
        <color indexed="64"/>
      </left>
      <right/>
      <top/>
      <bottom style="medium">
        <color indexed="64"/>
      </bottom>
      <diagonal/>
    </border>
    <border>
      <left/>
      <right style="hair">
        <color indexed="64"/>
      </right>
      <top/>
      <bottom style="hair">
        <color indexed="64"/>
      </bottom>
      <diagonal/>
    </border>
    <border>
      <left style="hair">
        <color indexed="64"/>
      </left>
      <right style="medium">
        <color indexed="64"/>
      </right>
      <top/>
      <bottom style="hair">
        <color indexed="64"/>
      </bottom>
      <diagonal/>
    </border>
    <border>
      <left/>
      <right style="medium">
        <color indexed="64"/>
      </right>
      <top style="medium">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bottom/>
      <diagonal/>
    </border>
  </borders>
  <cellStyleXfs count="3">
    <xf numFmtId="0" fontId="0" fillId="0" borderId="0"/>
    <xf numFmtId="0" fontId="5" fillId="0" borderId="0"/>
    <xf numFmtId="0" fontId="5" fillId="0" borderId="0"/>
  </cellStyleXfs>
  <cellXfs count="183">
    <xf numFmtId="0" fontId="0" fillId="0" borderId="0" xfId="0"/>
    <xf numFmtId="0" fontId="2" fillId="0" borderId="1" xfId="0" applyFont="1" applyBorder="1" applyAlignment="1">
      <alignment vertical="top" wrapText="1"/>
    </xf>
    <xf numFmtId="0" fontId="0" fillId="0" borderId="2" xfId="0" applyBorder="1"/>
    <xf numFmtId="0" fontId="0" fillId="0" borderId="3" xfId="0" applyBorder="1"/>
    <xf numFmtId="0" fontId="0" fillId="0" borderId="4" xfId="0" applyBorder="1"/>
    <xf numFmtId="0" fontId="3" fillId="0" borderId="5" xfId="0" applyFont="1" applyBorder="1" applyAlignment="1">
      <alignment horizontal="center"/>
    </xf>
    <xf numFmtId="0" fontId="4" fillId="0" borderId="6" xfId="0" applyFont="1" applyBorder="1" applyAlignment="1" applyProtection="1">
      <alignment horizontal="center"/>
      <protection locked="0"/>
    </xf>
    <xf numFmtId="0" fontId="3" fillId="0" borderId="7" xfId="0" applyFont="1" applyBorder="1" applyAlignment="1">
      <alignment horizontal="center"/>
    </xf>
    <xf numFmtId="0" fontId="4" fillId="0" borderId="8" xfId="0" applyFont="1" applyBorder="1" applyAlignment="1" applyProtection="1">
      <alignment horizontal="center"/>
      <protection locked="0"/>
    </xf>
    <xf numFmtId="0" fontId="0" fillId="0" borderId="0" xfId="0" applyBorder="1"/>
    <xf numFmtId="0" fontId="0" fillId="0" borderId="0" xfId="0" applyBorder="1" applyAlignment="1">
      <alignment vertical="top" wrapText="1"/>
    </xf>
    <xf numFmtId="0" fontId="3" fillId="0" borderId="9" xfId="0" applyFont="1" applyBorder="1" applyProtection="1">
      <protection locked="0"/>
    </xf>
    <xf numFmtId="0" fontId="5" fillId="0" borderId="0" xfId="2"/>
    <xf numFmtId="1" fontId="6" fillId="0" borderId="0" xfId="0" applyNumberFormat="1" applyFont="1" applyAlignment="1">
      <alignment vertical="center"/>
    </xf>
    <xf numFmtId="1" fontId="7" fillId="0" borderId="0" xfId="0" applyNumberFormat="1" applyFont="1" applyAlignment="1">
      <alignment horizontal="center" vertical="center"/>
    </xf>
    <xf numFmtId="1" fontId="7" fillId="0" borderId="0" xfId="0" applyNumberFormat="1" applyFont="1" applyAlignment="1">
      <alignment vertical="center"/>
    </xf>
    <xf numFmtId="1" fontId="7" fillId="0" borderId="0" xfId="0" applyNumberFormat="1" applyFont="1" applyAlignment="1"/>
    <xf numFmtId="1" fontId="7" fillId="0" borderId="0" xfId="0" applyNumberFormat="1" applyFont="1" applyAlignment="1">
      <alignment vertical="top"/>
    </xf>
    <xf numFmtId="1" fontId="7" fillId="0" borderId="0" xfId="0" applyNumberFormat="1" applyFont="1" applyAlignment="1">
      <alignment horizontal="center"/>
    </xf>
    <xf numFmtId="1" fontId="8" fillId="0" borderId="0" xfId="0" applyNumberFormat="1" applyFont="1" applyAlignment="1">
      <alignment vertical="center"/>
    </xf>
    <xf numFmtId="1" fontId="9" fillId="0" borderId="0" xfId="0" applyNumberFormat="1" applyFont="1" applyAlignment="1">
      <alignment vertical="center"/>
    </xf>
    <xf numFmtId="1" fontId="9" fillId="0" borderId="0" xfId="0" applyNumberFormat="1" applyFont="1" applyAlignment="1">
      <alignment horizontal="center" vertical="top"/>
    </xf>
    <xf numFmtId="1" fontId="7" fillId="0" borderId="0" xfId="0" applyNumberFormat="1" applyFont="1" applyBorder="1" applyAlignment="1"/>
    <xf numFmtId="0" fontId="11" fillId="0" borderId="0" xfId="0" applyFont="1"/>
    <xf numFmtId="0" fontId="10" fillId="0" borderId="0" xfId="0" applyFont="1"/>
    <xf numFmtId="1" fontId="13" fillId="0" borderId="10" xfId="0" applyNumberFormat="1" applyFont="1" applyBorder="1" applyAlignment="1">
      <alignment horizontal="center" vertical="center"/>
    </xf>
    <xf numFmtId="0" fontId="14" fillId="0" borderId="11" xfId="0" applyFont="1" applyBorder="1" applyAlignment="1" applyProtection="1">
      <alignment horizontal="center" vertical="center"/>
    </xf>
    <xf numFmtId="0" fontId="14" fillId="0" borderId="12" xfId="0" applyFont="1" applyBorder="1" applyAlignment="1" applyProtection="1">
      <alignment horizontal="center" vertical="center"/>
    </xf>
    <xf numFmtId="0" fontId="14" fillId="0" borderId="13" xfId="0" applyFont="1" applyBorder="1" applyAlignment="1" applyProtection="1">
      <alignment horizontal="center" vertical="center"/>
    </xf>
    <xf numFmtId="1" fontId="14" fillId="0" borderId="14" xfId="0" applyNumberFormat="1" applyFont="1" applyBorder="1" applyAlignment="1">
      <alignment horizontal="right" vertical="center"/>
    </xf>
    <xf numFmtId="1" fontId="14" fillId="0" borderId="15" xfId="0" quotePrefix="1" applyNumberFormat="1" applyFont="1" applyBorder="1" applyAlignment="1">
      <alignment horizontal="center" vertical="center"/>
    </xf>
    <xf numFmtId="1" fontId="14" fillId="0" borderId="16" xfId="0" applyNumberFormat="1" applyFont="1" applyBorder="1" applyAlignment="1">
      <alignment horizontal="left" vertical="center"/>
    </xf>
    <xf numFmtId="0" fontId="14" fillId="0" borderId="14" xfId="0" applyFont="1" applyBorder="1" applyAlignment="1">
      <alignment horizontal="center" vertical="center"/>
    </xf>
    <xf numFmtId="0" fontId="14" fillId="0" borderId="15" xfId="0" applyFont="1" applyBorder="1" applyAlignment="1">
      <alignment horizontal="center" vertical="center"/>
    </xf>
    <xf numFmtId="0" fontId="14" fillId="0" borderId="16" xfId="0" applyFont="1" applyBorder="1" applyAlignment="1">
      <alignment horizontal="center" vertical="center"/>
    </xf>
    <xf numFmtId="0" fontId="14" fillId="0" borderId="14" xfId="0" applyFont="1" applyBorder="1" applyAlignment="1" applyProtection="1">
      <alignment horizontal="center" vertical="center"/>
    </xf>
    <xf numFmtId="0" fontId="14" fillId="0" borderId="15" xfId="0" applyFont="1" applyBorder="1" applyAlignment="1" applyProtection="1">
      <alignment horizontal="center" vertical="center"/>
    </xf>
    <xf numFmtId="0" fontId="14" fillId="0" borderId="16" xfId="0" applyFont="1" applyBorder="1" applyAlignment="1" applyProtection="1">
      <alignment horizontal="center" vertical="center"/>
    </xf>
    <xf numFmtId="0" fontId="14" fillId="0" borderId="0" xfId="0" applyFont="1" applyBorder="1" applyAlignment="1" applyProtection="1">
      <alignment horizontal="center" vertical="center"/>
    </xf>
    <xf numFmtId="0" fontId="14" fillId="0" borderId="17" xfId="0" applyFont="1" applyBorder="1" applyAlignment="1" applyProtection="1">
      <alignment horizontal="center" vertical="center"/>
    </xf>
    <xf numFmtId="0" fontId="14" fillId="0" borderId="18" xfId="0" applyFont="1" applyBorder="1" applyAlignment="1" applyProtection="1">
      <alignment horizontal="center" vertical="center"/>
    </xf>
    <xf numFmtId="0" fontId="14" fillId="0" borderId="19" xfId="0" applyFont="1" applyBorder="1" applyAlignment="1" applyProtection="1">
      <alignment horizontal="center" vertical="center"/>
    </xf>
    <xf numFmtId="0" fontId="15" fillId="0" borderId="10" xfId="0" applyFont="1" applyBorder="1" applyAlignment="1" applyProtection="1">
      <alignment horizontal="center" vertical="center"/>
    </xf>
    <xf numFmtId="1" fontId="14" fillId="0" borderId="20" xfId="0" applyNumberFormat="1" applyFont="1" applyBorder="1" applyAlignment="1">
      <alignment horizontal="right" vertical="center"/>
    </xf>
    <xf numFmtId="1" fontId="14" fillId="0" borderId="21" xfId="0" quotePrefix="1" applyNumberFormat="1" applyFont="1" applyBorder="1" applyAlignment="1">
      <alignment horizontal="center" vertical="center"/>
    </xf>
    <xf numFmtId="1" fontId="14" fillId="0" borderId="22" xfId="0" applyNumberFormat="1" applyFont="1" applyBorder="1" applyAlignment="1">
      <alignment horizontal="left" vertical="center"/>
    </xf>
    <xf numFmtId="0" fontId="15" fillId="0" borderId="10" xfId="0" applyFont="1" applyBorder="1" applyAlignment="1">
      <alignment horizontal="center" vertical="center"/>
    </xf>
    <xf numFmtId="1" fontId="14" fillId="0" borderId="21" xfId="0" quotePrefix="1" applyNumberFormat="1" applyFont="1" applyBorder="1" applyAlignment="1">
      <alignment horizontal="centerContinuous" vertical="center"/>
    </xf>
    <xf numFmtId="0" fontId="18" fillId="0" borderId="0" xfId="0" applyFont="1"/>
    <xf numFmtId="49" fontId="18" fillId="0" borderId="0" xfId="0" applyNumberFormat="1" applyFont="1" applyBorder="1" applyAlignment="1">
      <alignment horizontal="center" vertical="center" wrapText="1"/>
    </xf>
    <xf numFmtId="0" fontId="1" fillId="0" borderId="0" xfId="0" applyFont="1"/>
    <xf numFmtId="0" fontId="14" fillId="0" borderId="0" xfId="0" applyFont="1" applyBorder="1" applyAlignment="1">
      <alignment horizontal="center" vertical="center"/>
    </xf>
    <xf numFmtId="1" fontId="13" fillId="0" borderId="10" xfId="0" applyNumberFormat="1" applyFont="1" applyFill="1" applyBorder="1" applyAlignment="1">
      <alignment horizontal="center" vertical="center"/>
    </xf>
    <xf numFmtId="1" fontId="13" fillId="0" borderId="10" xfId="0" applyNumberFormat="1" applyFont="1" applyBorder="1" applyAlignment="1">
      <alignment horizontal="left" vertical="center" indent="1"/>
    </xf>
    <xf numFmtId="1" fontId="13" fillId="0" borderId="12" xfId="0" applyNumberFormat="1" applyFont="1" applyBorder="1" applyAlignment="1">
      <alignment horizontal="left" vertical="center"/>
    </xf>
    <xf numFmtId="1" fontId="13" fillId="0" borderId="10" xfId="0" applyNumberFormat="1" applyFont="1" applyBorder="1" applyAlignment="1">
      <alignment horizontal="left" vertical="center"/>
    </xf>
    <xf numFmtId="1" fontId="14" fillId="0" borderId="15" xfId="0" applyNumberFormat="1" applyFont="1" applyBorder="1" applyAlignment="1">
      <alignment horizontal="left" vertical="center"/>
    </xf>
    <xf numFmtId="1" fontId="14" fillId="2" borderId="0" xfId="0" applyNumberFormat="1" applyFont="1" applyFill="1" applyBorder="1" applyAlignment="1">
      <alignment horizontal="center" vertical="center"/>
    </xf>
    <xf numFmtId="1" fontId="14" fillId="0" borderId="15" xfId="0" applyNumberFormat="1" applyFont="1" applyBorder="1" applyAlignment="1">
      <alignment horizontal="right" vertical="center"/>
    </xf>
    <xf numFmtId="0" fontId="19" fillId="0" borderId="0" xfId="0" applyFont="1"/>
    <xf numFmtId="0" fontId="20" fillId="0" borderId="0" xfId="0" applyFont="1"/>
    <xf numFmtId="49" fontId="10" fillId="0" borderId="4" xfId="0" applyNumberFormat="1" applyFont="1" applyBorder="1" applyAlignment="1">
      <alignment horizontal="center" vertical="center" wrapText="1"/>
    </xf>
    <xf numFmtId="0" fontId="1" fillId="0" borderId="0" xfId="0" applyFont="1" applyFill="1"/>
    <xf numFmtId="0" fontId="10" fillId="0" borderId="0" xfId="0" applyFont="1" applyFill="1"/>
    <xf numFmtId="0" fontId="0" fillId="0" borderId="0" xfId="0" applyFill="1" applyBorder="1" applyAlignment="1">
      <alignment horizontal="center" vertical="center"/>
    </xf>
    <xf numFmtId="49" fontId="10" fillId="0" borderId="0" xfId="0" applyNumberFormat="1" applyFont="1" applyFill="1" applyBorder="1" applyAlignment="1">
      <alignment horizontal="center" vertical="center" wrapText="1"/>
    </xf>
    <xf numFmtId="0" fontId="0" fillId="3" borderId="23" xfId="0" applyFill="1" applyBorder="1" applyAlignment="1">
      <alignment horizontal="center" vertical="center"/>
    </xf>
    <xf numFmtId="0" fontId="0" fillId="3" borderId="24" xfId="0" applyFill="1" applyBorder="1" applyAlignment="1">
      <alignment horizontal="center" vertical="center"/>
    </xf>
    <xf numFmtId="0" fontId="0" fillId="0" borderId="0" xfId="0" applyFill="1"/>
    <xf numFmtId="0" fontId="11" fillId="0" borderId="0" xfId="0" applyFont="1" applyFill="1"/>
    <xf numFmtId="0" fontId="18" fillId="0" borderId="0" xfId="0" applyFont="1" applyFill="1"/>
    <xf numFmtId="49" fontId="18" fillId="0" borderId="0" xfId="0" applyNumberFormat="1" applyFont="1" applyFill="1" applyBorder="1" applyAlignment="1">
      <alignment horizontal="center" vertical="center" wrapText="1"/>
    </xf>
    <xf numFmtId="0" fontId="18" fillId="3" borderId="25" xfId="0" applyFont="1" applyFill="1" applyBorder="1" applyAlignment="1">
      <alignment horizontal="left" vertical="center" indent="1"/>
    </xf>
    <xf numFmtId="0" fontId="18" fillId="3" borderId="26" xfId="0" applyFont="1" applyFill="1" applyBorder="1" applyAlignment="1">
      <alignment horizontal="left" vertical="center" indent="1"/>
    </xf>
    <xf numFmtId="0" fontId="21" fillId="0" borderId="0" xfId="0" applyFont="1" applyBorder="1" applyAlignment="1">
      <alignment horizontal="left" vertical="center" indent="1"/>
    </xf>
    <xf numFmtId="0" fontId="0" fillId="0" borderId="27" xfId="0" applyFill="1" applyBorder="1" applyAlignment="1">
      <alignment horizontal="center" vertical="center"/>
    </xf>
    <xf numFmtId="49" fontId="10" fillId="0" borderId="28" xfId="0" applyNumberFormat="1" applyFont="1" applyFill="1" applyBorder="1" applyAlignment="1">
      <alignment horizontal="center" vertical="center" wrapText="1"/>
    </xf>
    <xf numFmtId="0" fontId="0" fillId="0" borderId="29" xfId="0" applyFill="1" applyBorder="1" applyAlignment="1">
      <alignment horizontal="center" vertical="center"/>
    </xf>
    <xf numFmtId="49" fontId="10" fillId="0" borderId="30" xfId="0" applyNumberFormat="1" applyFont="1" applyFill="1" applyBorder="1" applyAlignment="1">
      <alignment horizontal="center" vertical="center" wrapText="1"/>
    </xf>
    <xf numFmtId="0" fontId="0" fillId="0" borderId="31" xfId="0" applyFill="1" applyBorder="1"/>
    <xf numFmtId="0" fontId="0" fillId="0" borderId="28" xfId="0" applyFill="1" applyBorder="1"/>
    <xf numFmtId="0" fontId="10" fillId="0" borderId="2" xfId="0" applyFont="1" applyBorder="1"/>
    <xf numFmtId="0" fontId="18" fillId="0" borderId="3" xfId="0" applyFont="1" applyBorder="1" applyAlignment="1">
      <alignment horizontal="center" vertical="center"/>
    </xf>
    <xf numFmtId="0" fontId="10" fillId="0" borderId="4" xfId="0" applyFont="1" applyBorder="1"/>
    <xf numFmtId="0" fontId="18" fillId="0" borderId="0" xfId="0" applyFont="1" applyBorder="1"/>
    <xf numFmtId="0" fontId="1" fillId="0" borderId="4" xfId="0" applyFont="1" applyBorder="1"/>
    <xf numFmtId="0" fontId="18" fillId="0" borderId="1" xfId="0" applyFont="1" applyBorder="1" applyAlignment="1">
      <alignment horizontal="center" vertical="center"/>
    </xf>
    <xf numFmtId="0" fontId="0" fillId="0" borderId="4" xfId="0" applyFill="1" applyBorder="1" applyAlignment="1">
      <alignment horizontal="center" vertical="center"/>
    </xf>
    <xf numFmtId="0" fontId="0" fillId="3" borderId="32" xfId="0" applyFont="1" applyFill="1" applyBorder="1" applyAlignment="1">
      <alignment vertical="center"/>
    </xf>
    <xf numFmtId="0" fontId="10" fillId="3" borderId="33" xfId="0" applyFont="1" applyFill="1" applyBorder="1" applyAlignment="1">
      <alignment vertical="center"/>
    </xf>
    <xf numFmtId="1" fontId="6" fillId="0" borderId="0" xfId="0" applyNumberFormat="1" applyFont="1" applyAlignment="1">
      <alignment horizontal="left" vertical="center"/>
    </xf>
    <xf numFmtId="0" fontId="0" fillId="0" borderId="10" xfId="0" applyBorder="1"/>
    <xf numFmtId="1" fontId="22" fillId="0" borderId="0" xfId="0" applyNumberFormat="1" applyFont="1" applyAlignment="1">
      <alignment horizontal="left" vertical="top"/>
    </xf>
    <xf numFmtId="0" fontId="0" fillId="0" borderId="0" xfId="0" applyFill="1" applyBorder="1"/>
    <xf numFmtId="0" fontId="18" fillId="0" borderId="0" xfId="0" applyFont="1" applyFill="1" applyBorder="1"/>
    <xf numFmtId="0" fontId="19" fillId="0" borderId="34" xfId="0" applyFont="1" applyBorder="1" applyAlignment="1">
      <alignment horizontal="center" vertical="center"/>
    </xf>
    <xf numFmtId="0" fontId="19" fillId="0" borderId="35" xfId="0" applyFont="1" applyBorder="1" applyAlignment="1">
      <alignment horizontal="center" vertical="center"/>
    </xf>
    <xf numFmtId="0" fontId="19" fillId="0" borderId="36" xfId="0" applyFont="1" applyBorder="1" applyAlignment="1">
      <alignment horizontal="center" vertical="center"/>
    </xf>
    <xf numFmtId="0" fontId="19" fillId="0" borderId="0" xfId="0" applyFont="1" applyAlignment="1">
      <alignment horizontal="center" vertical="center"/>
    </xf>
    <xf numFmtId="0" fontId="18" fillId="3" borderId="37" xfId="0" applyFont="1" applyFill="1" applyBorder="1" applyAlignment="1">
      <alignment vertical="center"/>
    </xf>
    <xf numFmtId="0" fontId="1" fillId="0" borderId="0" xfId="0" applyFont="1" applyFill="1" applyBorder="1"/>
    <xf numFmtId="0" fontId="19" fillId="0" borderId="0" xfId="0" applyFont="1" applyBorder="1" applyAlignment="1">
      <alignment horizontal="center" vertical="center"/>
    </xf>
    <xf numFmtId="0" fontId="18" fillId="0" borderId="0" xfId="0" applyFont="1" applyFill="1" applyBorder="1" applyAlignment="1">
      <alignment horizontal="left" vertical="center" indent="1"/>
    </xf>
    <xf numFmtId="0" fontId="0" fillId="0" borderId="38" xfId="0" applyBorder="1"/>
    <xf numFmtId="0" fontId="19" fillId="0" borderId="3" xfId="0" applyFont="1" applyBorder="1" applyAlignment="1">
      <alignment horizontal="center" vertical="center"/>
    </xf>
    <xf numFmtId="0" fontId="0" fillId="0" borderId="19" xfId="0" applyBorder="1"/>
    <xf numFmtId="0" fontId="10" fillId="0" borderId="39" xfId="0" applyFont="1" applyBorder="1"/>
    <xf numFmtId="0" fontId="18" fillId="0" borderId="40" xfId="0" applyFont="1" applyBorder="1" applyAlignment="1">
      <alignment horizontal="center" vertical="center"/>
    </xf>
    <xf numFmtId="0" fontId="21" fillId="0" borderId="0" xfId="0" applyFont="1" applyFill="1" applyBorder="1" applyAlignment="1">
      <alignment horizontal="left" vertical="center" indent="1"/>
    </xf>
    <xf numFmtId="0" fontId="19" fillId="0" borderId="0" xfId="0" applyFont="1" applyFill="1" applyBorder="1" applyAlignment="1">
      <alignment horizontal="center" vertical="center"/>
    </xf>
    <xf numFmtId="0" fontId="10" fillId="0" borderId="0" xfId="0" applyFont="1" applyFill="1" applyBorder="1"/>
    <xf numFmtId="0" fontId="19" fillId="0" borderId="0" xfId="0" applyFont="1" applyBorder="1"/>
    <xf numFmtId="0" fontId="19" fillId="0" borderId="40" xfId="0" applyFont="1" applyBorder="1" applyAlignment="1">
      <alignment horizontal="center" vertical="center"/>
    </xf>
    <xf numFmtId="49" fontId="10" fillId="0" borderId="39" xfId="0" applyNumberFormat="1" applyFont="1" applyBorder="1" applyAlignment="1">
      <alignment horizontal="center" vertical="center" wrapText="1"/>
    </xf>
    <xf numFmtId="0" fontId="1" fillId="0" borderId="39" xfId="0" applyFont="1" applyBorder="1"/>
    <xf numFmtId="0" fontId="18" fillId="3" borderId="41" xfId="0" applyFont="1" applyFill="1" applyBorder="1" applyAlignment="1">
      <alignment horizontal="left" vertical="center" indent="1"/>
    </xf>
    <xf numFmtId="0" fontId="0" fillId="3" borderId="42" xfId="0" applyFill="1" applyBorder="1" applyAlignment="1">
      <alignment horizontal="center" vertical="center"/>
    </xf>
    <xf numFmtId="0" fontId="19" fillId="0" borderId="19" xfId="0" applyFont="1" applyFill="1" applyBorder="1" applyAlignment="1">
      <alignment horizontal="center" vertical="center"/>
    </xf>
    <xf numFmtId="0" fontId="18" fillId="0" borderId="19" xfId="0" applyFont="1" applyFill="1" applyBorder="1" applyAlignment="1">
      <alignment horizontal="left" vertical="center" indent="1"/>
    </xf>
    <xf numFmtId="0" fontId="0" fillId="0" borderId="19" xfId="0" applyFill="1" applyBorder="1" applyAlignment="1">
      <alignment horizontal="center" vertical="center"/>
    </xf>
    <xf numFmtId="1" fontId="16" fillId="0" borderId="0" xfId="0" applyNumberFormat="1" applyFont="1" applyBorder="1" applyAlignment="1" applyProtection="1">
      <alignment horizontal="left" vertical="center" indent="1"/>
      <protection locked="0"/>
    </xf>
    <xf numFmtId="1" fontId="23" fillId="0" borderId="0" xfId="0" applyNumberFormat="1" applyFont="1" applyBorder="1" applyAlignment="1" applyProtection="1">
      <alignment horizontal="left" vertical="center" indent="1"/>
      <protection locked="0"/>
    </xf>
    <xf numFmtId="1" fontId="25" fillId="3" borderId="0" xfId="0" applyNumberFormat="1" applyFont="1" applyFill="1" applyBorder="1" applyAlignment="1" applyProtection="1">
      <alignment horizontal="center" vertical="center"/>
      <protection locked="0"/>
    </xf>
    <xf numFmtId="1" fontId="24" fillId="0" borderId="0" xfId="0" applyNumberFormat="1" applyFont="1" applyFill="1" applyBorder="1" applyAlignment="1" applyProtection="1">
      <alignment vertical="center"/>
      <protection locked="0"/>
    </xf>
    <xf numFmtId="1" fontId="14" fillId="0" borderId="15" xfId="0" applyNumberFormat="1" applyFont="1" applyBorder="1" applyAlignment="1">
      <alignment horizontal="center" vertical="center"/>
    </xf>
    <xf numFmtId="0" fontId="19" fillId="0" borderId="0" xfId="0" applyFont="1" applyFill="1" applyBorder="1"/>
    <xf numFmtId="0" fontId="19" fillId="0" borderId="1" xfId="0" applyFont="1" applyBorder="1" applyAlignment="1">
      <alignment horizontal="center" vertical="center"/>
    </xf>
    <xf numFmtId="0" fontId="0" fillId="3" borderId="43" xfId="0" applyFill="1" applyBorder="1" applyAlignment="1">
      <alignment horizontal="center" vertical="center"/>
    </xf>
    <xf numFmtId="0" fontId="18" fillId="3" borderId="38" xfId="0" applyFont="1" applyFill="1" applyBorder="1" applyAlignment="1">
      <alignment horizontal="left" vertical="center" indent="1"/>
    </xf>
    <xf numFmtId="0" fontId="18" fillId="0" borderId="0" xfId="0" applyFont="1" applyFill="1" applyBorder="1" applyAlignment="1">
      <alignment vertical="center"/>
    </xf>
    <xf numFmtId="0" fontId="0" fillId="0" borderId="0" xfId="0" applyFont="1" applyFill="1" applyBorder="1" applyAlignment="1">
      <alignment vertical="center"/>
    </xf>
    <xf numFmtId="0" fontId="10" fillId="0" borderId="0" xfId="0" applyFont="1" applyFill="1" applyBorder="1" applyAlignment="1">
      <alignment vertical="center"/>
    </xf>
    <xf numFmtId="0" fontId="18" fillId="0" borderId="0" xfId="0" applyFont="1" applyFill="1" applyBorder="1" applyAlignment="1">
      <alignment horizontal="center" vertical="center"/>
    </xf>
    <xf numFmtId="0" fontId="1" fillId="0" borderId="38" xfId="0" applyFont="1" applyBorder="1"/>
    <xf numFmtId="0" fontId="1" fillId="0" borderId="0" xfId="0" applyFont="1" applyBorder="1"/>
    <xf numFmtId="1" fontId="26" fillId="0" borderId="0" xfId="0" applyNumberFormat="1" applyFont="1" applyBorder="1" applyAlignment="1" applyProtection="1">
      <alignment vertical="center"/>
      <protection locked="0"/>
    </xf>
    <xf numFmtId="0" fontId="27" fillId="0" borderId="0" xfId="0" applyFont="1" applyBorder="1"/>
    <xf numFmtId="0" fontId="27" fillId="0" borderId="0" xfId="0" applyFont="1" applyFill="1" applyBorder="1"/>
    <xf numFmtId="0" fontId="27" fillId="0" borderId="0" xfId="0" applyFont="1" applyFill="1" applyBorder="1" applyAlignment="1">
      <alignment vertical="center"/>
    </xf>
    <xf numFmtId="0" fontId="26" fillId="0" borderId="19" xfId="0" applyFont="1" applyBorder="1" applyAlignment="1">
      <alignment vertical="center"/>
    </xf>
    <xf numFmtId="1" fontId="14" fillId="0" borderId="21" xfId="0" applyNumberFormat="1" applyFont="1" applyBorder="1" applyAlignment="1">
      <alignment horizontal="center" vertical="center"/>
    </xf>
    <xf numFmtId="0" fontId="1" fillId="0" borderId="19" xfId="0" applyFont="1" applyBorder="1"/>
    <xf numFmtId="1" fontId="26" fillId="0" borderId="0" xfId="0" applyNumberFormat="1" applyFont="1" applyFill="1" applyBorder="1" applyAlignment="1" applyProtection="1">
      <alignment vertical="center"/>
      <protection locked="0"/>
    </xf>
    <xf numFmtId="0" fontId="27" fillId="0" borderId="19" xfId="0" applyFont="1" applyBorder="1"/>
    <xf numFmtId="1" fontId="14" fillId="2" borderId="11" xfId="0" applyNumberFormat="1" applyFont="1" applyFill="1" applyBorder="1" applyAlignment="1">
      <alignment horizontal="center" vertical="center"/>
    </xf>
    <xf numFmtId="1" fontId="14" fillId="2" borderId="12" xfId="0" applyNumberFormat="1" applyFont="1" applyFill="1" applyBorder="1" applyAlignment="1">
      <alignment horizontal="center" vertical="center"/>
    </xf>
    <xf numFmtId="1" fontId="14" fillId="2" borderId="13" xfId="0" applyNumberFormat="1" applyFont="1" applyFill="1" applyBorder="1" applyAlignment="1">
      <alignment horizontal="center" vertical="center"/>
    </xf>
    <xf numFmtId="1" fontId="14" fillId="2" borderId="14" xfId="0" applyNumberFormat="1" applyFont="1" applyFill="1" applyBorder="1" applyAlignment="1">
      <alignment horizontal="center" vertical="center"/>
    </xf>
    <xf numFmtId="1" fontId="14" fillId="2" borderId="15" xfId="0" applyNumberFormat="1" applyFont="1" applyFill="1" applyBorder="1" applyAlignment="1">
      <alignment horizontal="center" vertical="center"/>
    </xf>
    <xf numFmtId="1" fontId="14" fillId="2" borderId="16" xfId="0" applyNumberFormat="1" applyFont="1" applyFill="1" applyBorder="1" applyAlignment="1">
      <alignment horizontal="center" vertical="center"/>
    </xf>
    <xf numFmtId="1" fontId="15" fillId="0" borderId="44" xfId="0" applyNumberFormat="1" applyFont="1" applyBorder="1" applyAlignment="1" applyProtection="1">
      <alignment horizontal="center" vertical="center"/>
    </xf>
    <xf numFmtId="1" fontId="15" fillId="0" borderId="45" xfId="0" applyNumberFormat="1" applyFont="1" applyBorder="1" applyAlignment="1" applyProtection="1">
      <alignment horizontal="center" vertical="center"/>
    </xf>
    <xf numFmtId="1" fontId="14" fillId="0" borderId="44" xfId="0" applyNumberFormat="1" applyFont="1" applyBorder="1" applyAlignment="1" applyProtection="1">
      <alignment horizontal="center" vertical="center"/>
    </xf>
    <xf numFmtId="1" fontId="14" fillId="0" borderId="45" xfId="0" applyNumberFormat="1" applyFont="1" applyBorder="1" applyAlignment="1" applyProtection="1">
      <alignment horizontal="center" vertical="center"/>
    </xf>
    <xf numFmtId="1" fontId="16" fillId="0" borderId="44" xfId="0" applyNumberFormat="1" applyFont="1" applyBorder="1" applyAlignment="1" applyProtection="1">
      <alignment horizontal="center" vertical="center"/>
    </xf>
    <xf numFmtId="1" fontId="16" fillId="0" borderId="45" xfId="0" applyNumberFormat="1" applyFont="1" applyBorder="1" applyAlignment="1" applyProtection="1">
      <alignment horizontal="center" vertical="center"/>
    </xf>
    <xf numFmtId="1" fontId="14" fillId="0" borderId="46" xfId="0" applyNumberFormat="1" applyFont="1" applyBorder="1" applyAlignment="1" applyProtection="1">
      <alignment horizontal="center" vertical="center"/>
      <protection locked="0"/>
    </xf>
    <xf numFmtId="1" fontId="14" fillId="0" borderId="47" xfId="0" applyNumberFormat="1" applyFont="1" applyBorder="1" applyAlignment="1" applyProtection="1">
      <alignment horizontal="center" vertical="center"/>
      <protection locked="0"/>
    </xf>
    <xf numFmtId="1" fontId="14" fillId="0" borderId="48" xfId="0" applyNumberFormat="1" applyFont="1" applyBorder="1" applyAlignment="1" applyProtection="1">
      <alignment horizontal="center" vertical="center"/>
      <protection locked="0"/>
    </xf>
    <xf numFmtId="1" fontId="14" fillId="0" borderId="49" xfId="0" applyNumberFormat="1" applyFont="1" applyBorder="1" applyAlignment="1" applyProtection="1">
      <alignment horizontal="center" vertical="center"/>
    </xf>
    <xf numFmtId="1" fontId="16" fillId="0" borderId="49" xfId="0" applyNumberFormat="1" applyFont="1" applyBorder="1" applyAlignment="1" applyProtection="1">
      <alignment horizontal="center" vertical="center"/>
    </xf>
    <xf numFmtId="1" fontId="16" fillId="0" borderId="44" xfId="0" applyNumberFormat="1" applyFont="1" applyBorder="1" applyAlignment="1">
      <alignment horizontal="center" vertical="center"/>
    </xf>
    <xf numFmtId="1" fontId="16" fillId="0" borderId="45" xfId="0" applyNumberFormat="1" applyFont="1" applyBorder="1" applyAlignment="1">
      <alignment horizontal="center" vertical="center"/>
    </xf>
    <xf numFmtId="1" fontId="16" fillId="0" borderId="44" xfId="0" applyNumberFormat="1" applyFont="1" applyBorder="1" applyAlignment="1" applyProtection="1">
      <alignment horizontal="left" vertical="center" indent="1"/>
      <protection locked="0"/>
    </xf>
    <xf numFmtId="1" fontId="16" fillId="0" borderId="45" xfId="0" applyNumberFormat="1" applyFont="1" applyBorder="1" applyAlignment="1" applyProtection="1">
      <alignment horizontal="left" vertical="center" indent="1"/>
      <protection locked="0"/>
    </xf>
    <xf numFmtId="1" fontId="15" fillId="0" borderId="49" xfId="0" applyNumberFormat="1" applyFont="1" applyBorder="1" applyAlignment="1" applyProtection="1">
      <alignment horizontal="center" vertical="center"/>
    </xf>
    <xf numFmtId="1" fontId="17" fillId="3" borderId="20" xfId="0" applyNumberFormat="1" applyFont="1" applyFill="1" applyBorder="1" applyAlignment="1" applyProtection="1">
      <alignment horizontal="center" vertical="center"/>
      <protection locked="0"/>
    </xf>
    <xf numFmtId="1" fontId="17" fillId="3" borderId="21" xfId="0" applyNumberFormat="1" applyFont="1" applyFill="1" applyBorder="1" applyAlignment="1" applyProtection="1">
      <alignment horizontal="center" vertical="center"/>
      <protection locked="0"/>
    </xf>
    <xf numFmtId="1" fontId="17" fillId="3" borderId="22" xfId="0" applyNumberFormat="1" applyFont="1" applyFill="1" applyBorder="1" applyAlignment="1" applyProtection="1">
      <alignment horizontal="center" vertical="center"/>
      <protection locked="0"/>
    </xf>
    <xf numFmtId="1" fontId="13" fillId="0" borderId="20" xfId="0" applyNumberFormat="1" applyFont="1" applyBorder="1" applyAlignment="1" applyProtection="1">
      <alignment horizontal="center" vertical="center"/>
      <protection locked="0"/>
    </xf>
    <xf numFmtId="1" fontId="13" fillId="0" borderId="21" xfId="0" applyNumberFormat="1" applyFont="1" applyBorder="1" applyAlignment="1" applyProtection="1">
      <alignment horizontal="center" vertical="center"/>
      <protection locked="0"/>
    </xf>
    <xf numFmtId="1" fontId="13" fillId="0" borderId="22" xfId="0" applyNumberFormat="1" applyFont="1" applyBorder="1" applyAlignment="1" applyProtection="1">
      <alignment horizontal="center" vertical="center"/>
      <protection locked="0"/>
    </xf>
    <xf numFmtId="1" fontId="14" fillId="0" borderId="20" xfId="0" applyNumberFormat="1" applyFont="1" applyBorder="1" applyAlignment="1" applyProtection="1">
      <alignment horizontal="center" vertical="center"/>
      <protection locked="0"/>
    </xf>
    <xf numFmtId="1" fontId="14" fillId="0" borderId="21" xfId="0" applyNumberFormat="1" applyFont="1" applyBorder="1" applyAlignment="1" applyProtection="1">
      <alignment horizontal="center" vertical="center"/>
      <protection locked="0"/>
    </xf>
    <xf numFmtId="1" fontId="14" fillId="0" borderId="22" xfId="0" applyNumberFormat="1" applyFont="1" applyBorder="1" applyAlignment="1" applyProtection="1">
      <alignment horizontal="center" vertical="center"/>
      <protection locked="0"/>
    </xf>
    <xf numFmtId="1" fontId="14" fillId="0" borderId="44" xfId="0" applyNumberFormat="1" applyFont="1" applyBorder="1" applyAlignment="1">
      <alignment horizontal="center" vertical="center"/>
    </xf>
    <xf numFmtId="1" fontId="14" fillId="0" borderId="45" xfId="0" applyNumberFormat="1" applyFont="1" applyBorder="1" applyAlignment="1">
      <alignment horizontal="center" vertical="center"/>
    </xf>
    <xf numFmtId="1" fontId="16" fillId="0" borderId="44" xfId="0" applyNumberFormat="1" applyFont="1" applyBorder="1" applyAlignment="1" applyProtection="1">
      <alignment horizontal="left" vertical="center" wrapText="1"/>
      <protection locked="0"/>
    </xf>
    <xf numFmtId="0" fontId="0" fillId="0" borderId="45" xfId="0" applyBorder="1" applyAlignment="1">
      <alignment wrapText="1"/>
    </xf>
    <xf numFmtId="0" fontId="0" fillId="0" borderId="45" xfId="0" applyBorder="1"/>
    <xf numFmtId="1" fontId="16" fillId="0" borderId="44" xfId="0" applyNumberFormat="1" applyFont="1" applyBorder="1" applyAlignment="1" applyProtection="1">
      <alignment horizontal="left" vertical="center" wrapText="1" indent="1"/>
      <protection locked="0"/>
    </xf>
    <xf numFmtId="1" fontId="16" fillId="0" borderId="45" xfId="0" applyNumberFormat="1" applyFont="1" applyBorder="1" applyAlignment="1" applyProtection="1">
      <alignment horizontal="left" vertical="center" wrapText="1" indent="1"/>
      <protection locked="0"/>
    </xf>
    <xf numFmtId="0" fontId="18" fillId="0" borderId="19" xfId="0" applyFont="1" applyFill="1" applyBorder="1"/>
  </cellXfs>
  <cellStyles count="3">
    <cellStyle name="Excel Built-in Normal" xfId="1"/>
    <cellStyle name="Normaallaad 2" xfId="2"/>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twoCellAnchor>
    <xdr:from>
      <xdr:col>0</xdr:col>
      <xdr:colOff>150495</xdr:colOff>
      <xdr:row>1</xdr:row>
      <xdr:rowOff>40005</xdr:rowOff>
    </xdr:from>
    <xdr:to>
      <xdr:col>9</xdr:col>
      <xdr:colOff>247653</xdr:colOff>
      <xdr:row>18</xdr:row>
      <xdr:rowOff>152404</xdr:rowOff>
    </xdr:to>
    <xdr:sp macro="" textlink="">
      <xdr:nvSpPr>
        <xdr:cNvPr id="2" name="Text 4"/>
        <xdr:cNvSpPr>
          <a:spLocks noChangeArrowheads="1"/>
        </xdr:cNvSpPr>
      </xdr:nvSpPr>
      <xdr:spPr bwMode="auto">
        <a:xfrm>
          <a:off x="152400" y="219075"/>
          <a:ext cx="5419725" cy="2847975"/>
        </a:xfrm>
        <a:prstGeom prst="roundRect">
          <a:avLst>
            <a:gd name="adj" fmla="val 16667"/>
          </a:avLst>
        </a:prstGeom>
        <a:solidFill>
          <a:srgbClr val="FFFFFF"/>
        </a:solidFill>
        <a:ln w="9525">
          <a:solidFill>
            <a:srgbClr val="000000"/>
          </a:solidFill>
          <a:round/>
          <a:headEnd/>
          <a:tailEnd/>
        </a:ln>
        <a:effectLst>
          <a:outerShdw dist="35921" dir="2700000" algn="ctr" rotWithShape="0">
            <a:srgbClr val="808080"/>
          </a:outerShdw>
        </a:effectLst>
      </xdr:spPr>
      <xdr:txBody>
        <a:bodyPr vertOverflow="clip" wrap="square" lIns="27432" tIns="22860" rIns="0" bIns="0" anchor="t" upright="1"/>
        <a:lstStyle/>
        <a:p>
          <a:pPr algn="l" rtl="0">
            <a:lnSpc>
              <a:spcPts val="1000"/>
            </a:lnSpc>
            <a:defRPr sz="1000"/>
          </a:pPr>
          <a:endParaRPr lang="et-EE" sz="1000" b="0" i="0" u="none" strike="noStrike" baseline="0">
            <a:solidFill>
              <a:srgbClr val="000000"/>
            </a:solidFill>
            <a:latin typeface="Arial"/>
            <a:cs typeface="Arial"/>
          </a:endParaRPr>
        </a:p>
        <a:p>
          <a:pPr algn="l" rtl="0">
            <a:lnSpc>
              <a:spcPts val="1000"/>
            </a:lnSpc>
            <a:defRPr sz="1000"/>
          </a:pPr>
          <a:r>
            <a:rPr lang="et-EE" sz="1000" b="0" i="0" u="none" strike="noStrike" baseline="0">
              <a:solidFill>
                <a:srgbClr val="000000"/>
              </a:solidFill>
              <a:latin typeface="Arial"/>
              <a:cs typeface="Arial"/>
            </a:rPr>
            <a:t>Mōned näpunäited!</a:t>
          </a:r>
        </a:p>
        <a:p>
          <a:pPr algn="l" rtl="0">
            <a:lnSpc>
              <a:spcPts val="1000"/>
            </a:lnSpc>
            <a:defRPr sz="1000"/>
          </a:pPr>
          <a:r>
            <a:rPr lang="et-EE" sz="1000" b="0" i="0" u="none" strike="noStrike" baseline="0">
              <a:solidFill>
                <a:srgbClr val="000000"/>
              </a:solidFill>
              <a:latin typeface="Arial"/>
              <a:cs typeface="Arial"/>
            </a:rPr>
            <a:t>1. Mine kōigepealt lehele "Seadista", määra ära vōidu, viigi ja kaotuse väärtus. Neid numbreid kasutavad kōik tabelid ühtemoodi! Vōib olla ka "null" vōi "Delete" klahviga, aga mitte "Tühiku" klahviga, muidu masin ei tunne. Samal leheküljel saad sisse tippida näiteks turniiri nime, kui ei soovi, vajuta "Delete" ja "Tühik"./.</a:t>
          </a:r>
        </a:p>
        <a:p>
          <a:pPr algn="l" rtl="0">
            <a:lnSpc>
              <a:spcPts val="1000"/>
            </a:lnSpc>
            <a:defRPr sz="1000"/>
          </a:pPr>
          <a:r>
            <a:rPr lang="et-EE" sz="1000" b="0" i="0" u="none" strike="noStrike" baseline="0">
              <a:solidFill>
                <a:srgbClr val="000000"/>
              </a:solidFill>
              <a:latin typeface="Arial"/>
              <a:cs typeface="Arial"/>
            </a:rPr>
            <a:t>2. Tulemused märgi ainult diagonaali peale, tühjendada saab "Delete" klahviga, siin ära "Tühikut" kasuta, tekkib viga.</a:t>
          </a:r>
        </a:p>
        <a:p>
          <a:pPr algn="l" rtl="0">
            <a:lnSpc>
              <a:spcPts val="1000"/>
            </a:lnSpc>
            <a:defRPr sz="1000"/>
          </a:pPr>
          <a:r>
            <a:rPr lang="et-EE" sz="1000" b="0" i="0" u="none" strike="noStrike" baseline="0">
              <a:solidFill>
                <a:srgbClr val="000000"/>
              </a:solidFill>
              <a:latin typeface="Arial"/>
              <a:cs typeface="Arial"/>
            </a:rPr>
            <a:t>3. Tabelid lubavad sisestada kuni kolmekohalist punktiseisu, nii peaks ka kossule sobima.</a:t>
          </a:r>
        </a:p>
        <a:p>
          <a:pPr algn="l" rtl="0">
            <a:lnSpc>
              <a:spcPts val="1000"/>
            </a:lnSpc>
            <a:defRPr sz="1000"/>
          </a:pPr>
          <a:r>
            <a:rPr lang="et-EE" sz="1000" b="0" i="0" u="none" strike="noStrike" baseline="0">
              <a:solidFill>
                <a:srgbClr val="000000"/>
              </a:solidFill>
              <a:latin typeface="Arial"/>
              <a:cs typeface="Arial"/>
            </a:rPr>
            <a:t>4. Siinolevatest tabelitest koopiate tegemine, kui mitu mängu:</a:t>
          </a:r>
        </a:p>
        <a:p>
          <a:pPr algn="l" rtl="0">
            <a:lnSpc>
              <a:spcPts val="900"/>
            </a:lnSpc>
            <a:defRPr sz="1000"/>
          </a:pPr>
          <a:r>
            <a:rPr lang="et-EE" sz="1000" b="0" i="0" u="none" strike="noStrike" baseline="0">
              <a:solidFill>
                <a:srgbClr val="000000"/>
              </a:solidFill>
              <a:latin typeface="Arial"/>
              <a:cs typeface="Arial"/>
            </a:rPr>
            <a:t>a) parempoolne hiireklōps soovitud lehel. Ilmuvast aknast valik "Move or copy" (vasakuga)</a:t>
          </a:r>
        </a:p>
        <a:p>
          <a:pPr algn="l" rtl="0">
            <a:lnSpc>
              <a:spcPts val="1000"/>
            </a:lnSpc>
            <a:defRPr sz="1000"/>
          </a:pPr>
          <a:r>
            <a:rPr lang="et-EE" sz="1000" b="0" i="0" u="none" strike="noStrike" baseline="0">
              <a:solidFill>
                <a:srgbClr val="000000"/>
              </a:solidFill>
              <a:latin typeface="Arial"/>
              <a:cs typeface="Arial"/>
            </a:rPr>
            <a:t>b) järgmises aknas kōigepealt "linnuke" ruutu "Create a Copy" (vasakuga), siis märgi ära, enne millist tabelit sa koopiat soovid (siseaknas "Before Sheet") ja siis "OK"</a:t>
          </a:r>
        </a:p>
        <a:p>
          <a:pPr algn="l" rtl="0">
            <a:lnSpc>
              <a:spcPts val="900"/>
            </a:lnSpc>
            <a:defRPr sz="1000"/>
          </a:pPr>
          <a:r>
            <a:rPr lang="et-EE" sz="1000" b="0" i="0" u="none" strike="noStrike" baseline="0">
              <a:solidFill>
                <a:srgbClr val="000000"/>
              </a:solidFill>
              <a:latin typeface="Arial"/>
              <a:cs typeface="Arial"/>
            </a:rPr>
            <a:t>c) uuele tekkivale lehele nime andmiseks tee hiire vasakuga topeltklōps lehe nimel (all servas) ja tekkivas aknas kiruta lehenimi üle.</a:t>
          </a:r>
        </a:p>
        <a:p>
          <a:pPr algn="l" rtl="0">
            <a:lnSpc>
              <a:spcPts val="1000"/>
            </a:lnSpc>
            <a:defRPr sz="1000"/>
          </a:pPr>
          <a:endParaRPr lang="et-EE" sz="1000" b="0" i="0" u="none" strike="noStrike" baseline="0">
            <a:solidFill>
              <a:srgbClr val="000000"/>
            </a:solidFill>
            <a:latin typeface="Arial"/>
            <a:cs typeface="Arial"/>
          </a:endParaRPr>
        </a:p>
        <a:p>
          <a:pPr algn="l" rtl="0">
            <a:lnSpc>
              <a:spcPts val="900"/>
            </a:lnSpc>
            <a:defRPr sz="1000"/>
          </a:pPr>
          <a:r>
            <a:rPr lang="et-EE" sz="1000" b="0" i="0" u="none" strike="noStrike" baseline="0">
              <a:solidFill>
                <a:srgbClr val="000000"/>
              </a:solidFill>
              <a:latin typeface="Arial"/>
              <a:cs typeface="Arial"/>
            </a:rPr>
            <a:t>Probleemid ja ettepanekud: Valter Jürna, valter@datanet.ee vōi 765-734</a:t>
          </a:r>
        </a:p>
        <a:p>
          <a:pPr algn="l" rtl="0">
            <a:lnSpc>
              <a:spcPts val="1000"/>
            </a:lnSpc>
            <a:defRPr sz="1000"/>
          </a:pPr>
          <a:endParaRPr lang="et-EE" sz="1000" b="0" i="0" u="none" strike="noStrike" baseline="0">
            <a:solidFill>
              <a:srgbClr val="000000"/>
            </a:solidFill>
            <a:latin typeface="Arial"/>
            <a:cs typeface="Arial"/>
          </a:endParaRPr>
        </a:p>
        <a:p>
          <a:pPr algn="l" rtl="0">
            <a:lnSpc>
              <a:spcPts val="900"/>
            </a:lnSpc>
            <a:defRPr sz="1000"/>
          </a:pPr>
          <a:endParaRPr lang="et-EE" sz="1000" b="0" i="0" u="none" strike="noStrike" baseline="0">
            <a:solidFill>
              <a:srgbClr val="000000"/>
            </a:solidFill>
            <a:latin typeface="Arial"/>
            <a:cs typeface="Aria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9.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5"/>
  <sheetViews>
    <sheetView workbookViewId="0">
      <selection activeCell="G12" sqref="G12"/>
    </sheetView>
  </sheetViews>
  <sheetFormatPr defaultColWidth="8.7109375" defaultRowHeight="15"/>
  <cols>
    <col min="1" max="1" width="4.28515625" style="98" customWidth="1"/>
    <col min="2" max="2" width="17.7109375" customWidth="1"/>
    <col min="3" max="3" width="4.28515625" style="50" customWidth="1"/>
    <col min="4" max="4" width="4.42578125" style="62" customWidth="1"/>
    <col min="5" max="5" width="4.28515625" style="59" customWidth="1"/>
    <col min="6" max="6" width="17.7109375" customWidth="1"/>
    <col min="7" max="7" width="4.28515625" customWidth="1"/>
    <col min="8" max="8" width="3" style="68" customWidth="1"/>
    <col min="9" max="9" width="4.28515625" style="59" customWidth="1"/>
    <col min="10" max="10" width="17.7109375" customWidth="1"/>
    <col min="11" max="11" width="4.42578125" style="50" customWidth="1"/>
    <col min="12" max="12" width="5.42578125" customWidth="1"/>
  </cols>
  <sheetData>
    <row r="1" spans="1:12" ht="22.5">
      <c r="A1" s="13" t="str">
        <f>TRANSPOSE(Seadista!A9)</f>
        <v>Tallinn Handball Cup 2015</v>
      </c>
    </row>
    <row r="2" spans="1:12" ht="18.75">
      <c r="A2" s="23" t="s">
        <v>346</v>
      </c>
      <c r="G2" s="23"/>
      <c r="H2" s="69"/>
      <c r="I2" s="60"/>
    </row>
    <row r="3" spans="1:12" ht="17.25" thickBot="1">
      <c r="A3"/>
      <c r="B3" s="48"/>
      <c r="C3" s="24"/>
      <c r="D3" s="63"/>
      <c r="E3" s="48"/>
      <c r="F3" s="48"/>
      <c r="G3" s="48"/>
      <c r="H3" s="70"/>
      <c r="I3" s="48"/>
      <c r="J3" s="48"/>
      <c r="K3" s="24"/>
      <c r="L3" s="48"/>
    </row>
    <row r="4" spans="1:12" ht="16.5" customHeight="1">
      <c r="A4" s="95"/>
      <c r="B4" s="72" t="s">
        <v>213</v>
      </c>
      <c r="C4" s="66">
        <v>18</v>
      </c>
      <c r="D4" s="64"/>
      <c r="G4" s="24"/>
      <c r="H4" s="94"/>
      <c r="I4" s="94"/>
      <c r="J4" s="94"/>
      <c r="K4" s="110"/>
      <c r="L4" s="48"/>
    </row>
    <row r="5" spans="1:12" ht="16.5" customHeight="1" thickBot="1">
      <c r="A5" s="96"/>
      <c r="B5" s="74" t="s">
        <v>331</v>
      </c>
      <c r="C5" s="61"/>
      <c r="D5" s="68"/>
      <c r="G5" s="50"/>
      <c r="H5" s="94"/>
      <c r="I5" s="94"/>
      <c r="J5" s="94"/>
      <c r="K5" s="110"/>
      <c r="L5" s="48"/>
    </row>
    <row r="6" spans="1:12" ht="16.5" customHeight="1" thickBot="1">
      <c r="A6" s="97"/>
      <c r="B6" s="73" t="s">
        <v>347</v>
      </c>
      <c r="C6" s="67">
        <v>16</v>
      </c>
      <c r="D6" s="79"/>
      <c r="E6" s="95"/>
      <c r="F6" s="72" t="s">
        <v>170</v>
      </c>
      <c r="G6" s="66"/>
      <c r="H6" s="64"/>
      <c r="I6" s="94"/>
      <c r="J6" s="94"/>
      <c r="K6" s="110"/>
      <c r="L6" s="48"/>
    </row>
    <row r="7" spans="1:12" ht="16.5" customHeight="1" thickBot="1">
      <c r="A7" s="48"/>
      <c r="C7" s="48"/>
      <c r="D7" s="70"/>
      <c r="E7" s="96"/>
      <c r="F7" s="74" t="s">
        <v>333</v>
      </c>
      <c r="G7" s="61"/>
      <c r="H7" s="71"/>
      <c r="I7" s="94"/>
      <c r="J7" s="93"/>
      <c r="K7" s="110"/>
      <c r="L7" s="48"/>
    </row>
    <row r="8" spans="1:12" ht="16.5" customHeight="1" thickBot="1">
      <c r="A8" s="95"/>
      <c r="B8" s="72" t="s">
        <v>128</v>
      </c>
      <c r="C8" s="66">
        <v>20</v>
      </c>
      <c r="D8" s="80"/>
      <c r="E8" s="97"/>
      <c r="F8" s="73" t="s">
        <v>234</v>
      </c>
      <c r="G8" s="67"/>
      <c r="H8" s="64"/>
      <c r="I8" s="94"/>
      <c r="J8" s="94"/>
      <c r="K8" s="110"/>
      <c r="L8" s="48"/>
    </row>
    <row r="9" spans="1:12" ht="16.5" customHeight="1" thickBot="1">
      <c r="A9" s="96"/>
      <c r="B9" s="74" t="s">
        <v>332</v>
      </c>
      <c r="C9" s="61"/>
      <c r="D9" s="68"/>
      <c r="G9" s="50"/>
      <c r="H9" s="64"/>
      <c r="I9" s="94"/>
      <c r="J9" s="94"/>
      <c r="K9" s="110"/>
      <c r="L9" s="48"/>
    </row>
    <row r="10" spans="1:12" ht="16.5" customHeight="1" thickBot="1">
      <c r="A10" s="97"/>
      <c r="B10" s="73" t="s">
        <v>348</v>
      </c>
      <c r="C10" s="67">
        <v>19</v>
      </c>
      <c r="D10" s="64"/>
      <c r="E10" s="95"/>
      <c r="F10" s="72" t="s">
        <v>224</v>
      </c>
      <c r="G10" s="66"/>
      <c r="H10" s="94"/>
      <c r="I10" s="109"/>
      <c r="J10" s="102"/>
      <c r="K10" s="64"/>
      <c r="L10" s="48"/>
    </row>
    <row r="11" spans="1:12" ht="15" customHeight="1">
      <c r="A11" s="109"/>
      <c r="B11" s="94"/>
      <c r="C11" s="110"/>
      <c r="D11" s="110"/>
      <c r="E11" s="96"/>
      <c r="F11" s="74" t="s">
        <v>334</v>
      </c>
      <c r="G11" s="61"/>
      <c r="H11" s="94"/>
      <c r="I11" s="109"/>
      <c r="J11" s="108"/>
      <c r="K11" s="65"/>
      <c r="L11" s="48"/>
    </row>
    <row r="12" spans="1:12" ht="16.5" customHeight="1" thickBot="1">
      <c r="A12" s="109"/>
      <c r="B12" s="102"/>
      <c r="C12" s="64"/>
      <c r="D12" s="64"/>
      <c r="E12" s="97"/>
      <c r="F12" s="73" t="s">
        <v>353</v>
      </c>
      <c r="G12" s="67"/>
      <c r="H12" s="94"/>
      <c r="I12" s="109"/>
      <c r="J12" s="102"/>
      <c r="K12" s="64"/>
      <c r="L12" s="48"/>
    </row>
    <row r="13" spans="1:12" ht="16.5" customHeight="1" thickBot="1">
      <c r="A13" s="109"/>
      <c r="B13" s="108"/>
      <c r="C13" s="65"/>
      <c r="D13" s="65"/>
      <c r="E13" s="71"/>
      <c r="F13" s="93"/>
      <c r="G13" s="94"/>
      <c r="H13" s="65"/>
      <c r="I13" s="94"/>
      <c r="J13" s="94"/>
      <c r="K13" s="110"/>
      <c r="L13" s="48"/>
    </row>
    <row r="14" spans="1:12" ht="16.5" customHeight="1">
      <c r="A14" s="95"/>
      <c r="B14" s="72" t="s">
        <v>349</v>
      </c>
      <c r="C14" s="66">
        <v>10</v>
      </c>
      <c r="D14" s="64"/>
      <c r="G14" s="24"/>
      <c r="H14" s="64"/>
      <c r="I14" s="94"/>
      <c r="J14" s="94"/>
      <c r="K14" s="110"/>
      <c r="L14" s="48"/>
    </row>
    <row r="15" spans="1:12" ht="16.5" customHeight="1" thickBot="1">
      <c r="A15" s="96"/>
      <c r="B15" s="74" t="s">
        <v>335</v>
      </c>
      <c r="C15" s="61"/>
      <c r="D15" s="68"/>
      <c r="G15" s="50"/>
      <c r="H15" s="71"/>
      <c r="I15" s="94"/>
      <c r="J15" s="93"/>
      <c r="K15" s="110"/>
      <c r="L15" s="48"/>
    </row>
    <row r="16" spans="1:12" ht="16.5" customHeight="1" thickBot="1">
      <c r="A16" s="97"/>
      <c r="B16" s="73" t="s">
        <v>350</v>
      </c>
      <c r="C16" s="67">
        <v>0</v>
      </c>
      <c r="D16" s="79"/>
      <c r="E16" s="95"/>
      <c r="F16" s="72" t="s">
        <v>122</v>
      </c>
      <c r="G16" s="66"/>
      <c r="H16" s="64"/>
      <c r="I16" s="125"/>
      <c r="J16" s="93"/>
      <c r="K16" s="100"/>
      <c r="L16" s="48"/>
    </row>
    <row r="17" spans="1:12" ht="16.5" customHeight="1" thickBot="1">
      <c r="A17" s="48"/>
      <c r="C17" s="48"/>
      <c r="D17" s="70"/>
      <c r="E17" s="96"/>
      <c r="F17" s="74" t="s">
        <v>337</v>
      </c>
      <c r="G17" s="61"/>
      <c r="H17" s="94"/>
      <c r="I17" s="109"/>
      <c r="J17" s="102"/>
      <c r="K17" s="64"/>
      <c r="L17" s="48"/>
    </row>
    <row r="18" spans="1:12" ht="16.5" customHeight="1" thickBot="1">
      <c r="A18" s="95"/>
      <c r="B18" s="72" t="s">
        <v>351</v>
      </c>
      <c r="C18" s="66">
        <v>17</v>
      </c>
      <c r="D18" s="80"/>
      <c r="E18" s="97"/>
      <c r="F18" s="73" t="s">
        <v>352</v>
      </c>
      <c r="G18" s="67"/>
      <c r="H18" s="64"/>
      <c r="I18" s="109"/>
      <c r="J18" s="108"/>
      <c r="K18" s="65"/>
      <c r="L18" s="48"/>
    </row>
    <row r="19" spans="1:12" ht="16.5" customHeight="1" thickBot="1">
      <c r="A19" s="96"/>
      <c r="B19" s="74" t="s">
        <v>336</v>
      </c>
      <c r="C19" s="61"/>
      <c r="D19" s="68"/>
      <c r="G19" s="50"/>
      <c r="H19" s="94"/>
      <c r="I19" s="109"/>
      <c r="J19" s="102"/>
      <c r="K19" s="64"/>
      <c r="L19" s="48"/>
    </row>
    <row r="20" spans="1:12" ht="16.5" customHeight="1" thickBot="1">
      <c r="A20" s="97"/>
      <c r="B20" s="73" t="s">
        <v>138</v>
      </c>
      <c r="C20" s="67">
        <v>11</v>
      </c>
      <c r="D20" s="64"/>
      <c r="E20" s="95"/>
      <c r="F20" s="72" t="s">
        <v>220</v>
      </c>
      <c r="G20" s="66">
        <v>0</v>
      </c>
      <c r="H20" s="93"/>
      <c r="I20" s="125"/>
      <c r="J20" s="93"/>
      <c r="K20" s="100"/>
      <c r="L20" s="48"/>
    </row>
    <row r="21" spans="1:12" ht="16.5" customHeight="1">
      <c r="A21" s="109"/>
      <c r="B21" s="94"/>
      <c r="C21" s="110"/>
      <c r="D21" s="110"/>
      <c r="E21" s="96"/>
      <c r="F21" s="74" t="s">
        <v>338</v>
      </c>
      <c r="G21" s="61"/>
      <c r="H21" s="93"/>
      <c r="I21" s="125"/>
      <c r="J21" s="93"/>
      <c r="K21" s="100"/>
      <c r="L21" s="48"/>
    </row>
    <row r="22" spans="1:12" ht="16.5" customHeight="1" thickBot="1">
      <c r="A22" s="109"/>
      <c r="B22" s="102"/>
      <c r="C22" s="64"/>
      <c r="D22" s="64"/>
      <c r="E22" s="97"/>
      <c r="F22" s="73" t="s">
        <v>151</v>
      </c>
      <c r="G22" s="67">
        <v>10</v>
      </c>
      <c r="H22" s="64"/>
      <c r="I22" s="125"/>
      <c r="J22" s="93"/>
      <c r="K22" s="110"/>
      <c r="L22" s="48"/>
    </row>
    <row r="23" spans="1:12" ht="16.5" customHeight="1">
      <c r="A23" s="109"/>
      <c r="B23" s="94"/>
      <c r="C23" s="110"/>
      <c r="D23" s="110"/>
      <c r="E23" s="109"/>
      <c r="F23" s="108"/>
      <c r="G23" s="65"/>
      <c r="H23" s="93"/>
      <c r="I23" s="125"/>
      <c r="J23" s="93"/>
      <c r="K23" s="100"/>
      <c r="L23" s="48"/>
    </row>
    <row r="24" spans="1:12" ht="16.5" customHeight="1" thickBot="1">
      <c r="D24" s="63"/>
      <c r="L24" s="48"/>
    </row>
    <row r="25" spans="1:12" ht="16.5" customHeight="1" thickBot="1">
      <c r="A25" s="99" t="s">
        <v>198</v>
      </c>
      <c r="B25" s="88"/>
      <c r="C25" s="89"/>
      <c r="D25" s="63"/>
      <c r="I25" s="109"/>
      <c r="J25" s="102"/>
      <c r="K25" s="64"/>
      <c r="L25" s="48"/>
    </row>
    <row r="26" spans="1:12" ht="16.5" customHeight="1">
      <c r="A26" s="86">
        <v>1</v>
      </c>
      <c r="B26" s="103"/>
      <c r="C26" s="81"/>
      <c r="D26" s="64"/>
      <c r="H26" s="64"/>
      <c r="I26" s="109"/>
      <c r="J26" s="108"/>
      <c r="K26" s="65"/>
      <c r="L26" s="48"/>
    </row>
    <row r="27" spans="1:12" ht="16.5" customHeight="1">
      <c r="A27" s="82">
        <v>2</v>
      </c>
      <c r="B27" s="9"/>
      <c r="C27" s="83"/>
      <c r="I27" s="109"/>
      <c r="J27" s="102"/>
      <c r="K27" s="64"/>
      <c r="L27" s="48"/>
    </row>
    <row r="28" spans="1:12" ht="16.5" customHeight="1">
      <c r="A28" s="82">
        <v>3</v>
      </c>
      <c r="B28" s="9"/>
      <c r="C28" s="83"/>
      <c r="D28" s="65"/>
      <c r="L28" s="48"/>
    </row>
    <row r="29" spans="1:12" ht="16.5">
      <c r="A29" s="82">
        <v>4</v>
      </c>
      <c r="B29" s="84"/>
      <c r="C29" s="83"/>
      <c r="L29" s="48"/>
    </row>
    <row r="30" spans="1:12" ht="16.5">
      <c r="A30" s="82">
        <v>5</v>
      </c>
      <c r="B30" s="84"/>
      <c r="C30" s="83"/>
      <c r="D30" s="93"/>
      <c r="E30" s="111"/>
      <c r="L30" s="48"/>
    </row>
    <row r="31" spans="1:12" ht="16.5">
      <c r="A31" s="82">
        <v>6</v>
      </c>
      <c r="B31" s="84"/>
      <c r="C31" s="83"/>
      <c r="L31" s="48"/>
    </row>
    <row r="32" spans="1:12" ht="16.5">
      <c r="A32" s="82">
        <v>7</v>
      </c>
      <c r="B32" s="84" t="s">
        <v>151</v>
      </c>
      <c r="C32" s="83"/>
      <c r="L32" s="48"/>
    </row>
    <row r="33" spans="1:12" ht="17.25" thickBot="1">
      <c r="A33" s="107">
        <v>8</v>
      </c>
      <c r="B33" s="182" t="s">
        <v>220</v>
      </c>
      <c r="C33" s="106"/>
      <c r="L33" s="48"/>
    </row>
    <row r="34" spans="1:12" ht="16.5">
      <c r="C34" s="24"/>
      <c r="D34" s="110"/>
      <c r="L34" s="48"/>
    </row>
    <row r="35" spans="1:12" ht="16.5">
      <c r="C35" s="24"/>
      <c r="D35" s="63"/>
      <c r="L35" s="48"/>
    </row>
    <row r="36" spans="1:12" ht="16.5">
      <c r="B36" s="48"/>
      <c r="C36" s="24"/>
      <c r="D36" s="63"/>
      <c r="L36" s="48"/>
    </row>
    <row r="37" spans="1:12" ht="16.5">
      <c r="B37" s="48"/>
      <c r="C37" s="24"/>
      <c r="D37" s="63"/>
      <c r="L37" s="48"/>
    </row>
    <row r="38" spans="1:12" ht="16.5">
      <c r="B38" s="48"/>
      <c r="C38" s="24"/>
      <c r="D38" s="63"/>
      <c r="L38" s="48"/>
    </row>
    <row r="39" spans="1:12" ht="16.5">
      <c r="B39" s="48"/>
      <c r="C39" s="24"/>
      <c r="D39" s="63"/>
      <c r="L39" s="48"/>
    </row>
    <row r="40" spans="1:12" ht="16.5">
      <c r="B40" s="48"/>
      <c r="C40" s="24"/>
      <c r="D40" s="63"/>
      <c r="L40" s="48"/>
    </row>
    <row r="41" spans="1:12" ht="16.5">
      <c r="B41" s="48"/>
      <c r="C41" s="24"/>
      <c r="D41" s="63"/>
      <c r="L41" s="70"/>
    </row>
    <row r="42" spans="1:12" ht="16.5">
      <c r="B42" s="48"/>
      <c r="C42" s="24"/>
      <c r="D42" s="63"/>
      <c r="L42" s="48"/>
    </row>
    <row r="43" spans="1:12" ht="16.5">
      <c r="B43" s="48"/>
      <c r="C43" s="24"/>
      <c r="D43" s="63"/>
      <c r="L43" s="48"/>
    </row>
    <row r="44" spans="1:12" ht="16.5">
      <c r="B44" s="48"/>
      <c r="C44" s="24"/>
      <c r="D44" s="63"/>
      <c r="L44" s="48"/>
    </row>
    <row r="45" spans="1:12" ht="16.5">
      <c r="B45" s="48"/>
      <c r="C45" s="24"/>
      <c r="D45" s="63"/>
      <c r="L45" s="48"/>
    </row>
    <row r="46" spans="1:12" ht="16.5">
      <c r="B46" s="48"/>
      <c r="C46" s="24"/>
      <c r="D46" s="63"/>
      <c r="L46" s="24"/>
    </row>
    <row r="47" spans="1:12" ht="16.5">
      <c r="B47" s="48"/>
      <c r="C47" s="24"/>
      <c r="D47" s="63"/>
      <c r="L47" s="24"/>
    </row>
    <row r="48" spans="1:12" ht="16.5">
      <c r="B48" s="48"/>
      <c r="C48" s="24"/>
    </row>
    <row r="49" spans="2:3" ht="16.5">
      <c r="B49" s="48"/>
      <c r="C49" s="24"/>
    </row>
    <row r="50" spans="2:3" ht="16.5">
      <c r="B50" s="48"/>
      <c r="C50" s="24"/>
    </row>
    <row r="51" spans="2:3" ht="16.5">
      <c r="B51" s="48"/>
      <c r="C51" s="24"/>
    </row>
    <row r="52" spans="2:3" ht="16.5">
      <c r="B52" s="48"/>
      <c r="C52" s="24"/>
    </row>
    <row r="53" spans="2:3" ht="16.5">
      <c r="B53" s="48"/>
      <c r="C53" s="24"/>
    </row>
    <row r="54" spans="2:3" ht="16.5">
      <c r="B54" s="24"/>
      <c r="C54" s="24"/>
    </row>
    <row r="55" spans="2:3" ht="16.5">
      <c r="B55" s="24"/>
      <c r="C55" s="24"/>
    </row>
  </sheetData>
  <pageMargins left="0.63" right="0.34" top="0.53" bottom="0.56000000000000005" header="0.31496062992125984" footer="0.31496062992125984"/>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6"/>
  <sheetViews>
    <sheetView topLeftCell="A4" zoomScale="70" zoomScaleNormal="70" workbookViewId="0">
      <selection activeCell="Z13" sqref="Z13:Z14"/>
    </sheetView>
  </sheetViews>
  <sheetFormatPr defaultColWidth="8.7109375" defaultRowHeight="15.75"/>
  <cols>
    <col min="1" max="1" width="4.42578125" style="21" customWidth="1"/>
    <col min="2" max="2" width="22.140625" style="16" customWidth="1"/>
    <col min="3" max="3" width="4.7109375" style="17" customWidth="1"/>
    <col min="4" max="4" width="2" style="17" customWidth="1"/>
    <col min="5" max="6" width="4.7109375" style="17" customWidth="1"/>
    <col min="7" max="7" width="2" style="17" customWidth="1"/>
    <col min="8" max="9" width="4.7109375" style="17" customWidth="1"/>
    <col min="10" max="10" width="2" style="17" customWidth="1"/>
    <col min="11" max="11" width="4.7109375" style="17" customWidth="1"/>
    <col min="12" max="12" width="4.7109375" style="16" customWidth="1"/>
    <col min="13" max="13" width="2" style="16" customWidth="1"/>
    <col min="14" max="14" width="4.7109375" style="16" customWidth="1"/>
    <col min="15" max="15" width="4.7109375" style="22" customWidth="1"/>
    <col min="16" max="16" width="2" style="22" customWidth="1"/>
    <col min="17" max="18" width="4.7109375" style="22" customWidth="1"/>
    <col min="19" max="19" width="2" style="22" customWidth="1"/>
    <col min="20" max="20" width="4.7109375" style="22" customWidth="1"/>
    <col min="21" max="22" width="10.7109375" style="16" customWidth="1"/>
    <col min="23" max="25" width="14.42578125" style="18" hidden="1" customWidth="1"/>
    <col min="26" max="26" width="10.7109375" style="18" customWidth="1"/>
  </cols>
  <sheetData>
    <row r="1" spans="1:26" s="15" customFormat="1" ht="52.5" customHeight="1">
      <c r="B1" s="90" t="str">
        <f>TRANSPOSE(Seadista!A9)</f>
        <v>Tallinn Handball Cup 2015</v>
      </c>
      <c r="N1" s="14"/>
      <c r="O1" s="14"/>
      <c r="P1" s="14"/>
      <c r="Q1" s="14"/>
    </row>
    <row r="2" spans="1:26" s="16" customFormat="1" ht="37.5" customHeight="1">
      <c r="B2" s="92"/>
      <c r="C2" s="17"/>
      <c r="D2" s="17"/>
      <c r="E2" s="17"/>
      <c r="F2" s="17"/>
      <c r="G2" s="17"/>
      <c r="H2" s="17"/>
      <c r="I2" s="17"/>
      <c r="J2" s="17"/>
      <c r="K2" s="17"/>
      <c r="N2" s="18"/>
      <c r="O2" s="18"/>
      <c r="P2" s="18"/>
      <c r="Q2" s="18"/>
    </row>
    <row r="3" spans="1:26" s="19" customFormat="1" ht="30" customHeight="1">
      <c r="A3" s="166" t="s">
        <v>273</v>
      </c>
      <c r="B3" s="167"/>
      <c r="C3" s="167"/>
      <c r="D3" s="167"/>
      <c r="E3" s="167"/>
      <c r="F3" s="167"/>
      <c r="G3" s="167"/>
      <c r="H3" s="167"/>
      <c r="I3" s="167"/>
      <c r="J3" s="167"/>
      <c r="K3" s="167"/>
      <c r="L3" s="167"/>
      <c r="M3" s="167"/>
      <c r="N3" s="167"/>
      <c r="O3" s="167"/>
      <c r="P3" s="167"/>
      <c r="Q3" s="167"/>
      <c r="R3" s="167"/>
      <c r="S3" s="167"/>
      <c r="T3" s="167"/>
      <c r="U3" s="167"/>
      <c r="V3" s="167"/>
      <c r="W3" s="167"/>
      <c r="X3" s="167"/>
      <c r="Y3" s="167"/>
      <c r="Z3" s="168"/>
    </row>
    <row r="4" spans="1:26" s="20" customFormat="1" ht="20.25" customHeight="1">
      <c r="A4" s="52"/>
      <c r="B4" s="53" t="s">
        <v>50</v>
      </c>
      <c r="C4" s="169">
        <v>1</v>
      </c>
      <c r="D4" s="170"/>
      <c r="E4" s="171"/>
      <c r="F4" s="169">
        <v>2</v>
      </c>
      <c r="G4" s="170"/>
      <c r="H4" s="171"/>
      <c r="I4" s="169">
        <v>3</v>
      </c>
      <c r="J4" s="170"/>
      <c r="K4" s="171"/>
      <c r="L4" s="169">
        <v>4</v>
      </c>
      <c r="M4" s="170"/>
      <c r="N4" s="171"/>
      <c r="O4" s="169">
        <v>5</v>
      </c>
      <c r="P4" s="170"/>
      <c r="Q4" s="171"/>
      <c r="R4" s="169">
        <v>6</v>
      </c>
      <c r="S4" s="170"/>
      <c r="T4" s="171"/>
      <c r="U4" s="25" t="s">
        <v>51</v>
      </c>
      <c r="V4" s="25" t="s">
        <v>52</v>
      </c>
      <c r="W4" s="54" t="s">
        <v>53</v>
      </c>
      <c r="X4" s="54" t="s">
        <v>54</v>
      </c>
      <c r="Y4" s="54"/>
      <c r="Z4" s="25" t="s">
        <v>55</v>
      </c>
    </row>
    <row r="5" spans="1:26" s="14" customFormat="1" ht="30" customHeight="1">
      <c r="A5" s="161">
        <f>TRANSPOSE(C4)</f>
        <v>1</v>
      </c>
      <c r="B5" s="163" t="s">
        <v>274</v>
      </c>
      <c r="C5" s="144"/>
      <c r="D5" s="145"/>
      <c r="E5" s="146"/>
      <c r="F5" s="156">
        <f>IF(AND(ISNUMBER(F6),ISNUMBER(H6)),IF(F6=H6,Seadista!B6,IF(F6-H6&gt;0,Seadista!B4,Seadista!B5)),"Mängimata")</f>
        <v>2</v>
      </c>
      <c r="G5" s="157"/>
      <c r="H5" s="158"/>
      <c r="I5" s="156">
        <f>IF(AND(ISNUMBER(I6),ISNUMBER(K6)),IF(I6=K6,Seadista!B6,IF(I6-K6&gt;0,Seadista!B4,Seadista!B5)),"Mängimata")</f>
        <v>2</v>
      </c>
      <c r="J5" s="157"/>
      <c r="K5" s="158"/>
      <c r="L5" s="156">
        <f>IF(AND(ISNUMBER(L6),ISNUMBER(N6)),IF(L6=N6,Seadista!$B$6,IF(L6-N6&gt;0,Seadista!$B$4,Seadista!$B$5)),"Mängimata")</f>
        <v>2</v>
      </c>
      <c r="M5" s="157"/>
      <c r="N5" s="158"/>
      <c r="O5" s="156">
        <f>IF(AND(ISNUMBER(O6),ISNUMBER(Q6)),IF(O6=Q6,Seadista!$B$6,IF(O6-Q6&gt;0,Seadista!$B$4,Seadista!$B$5)),"Mängimata")</f>
        <v>2</v>
      </c>
      <c r="P5" s="157"/>
      <c r="Q5" s="158"/>
      <c r="R5" s="156">
        <f>IF(AND(ISNUMBER(R6),ISNUMBER(T6)),IF(R6=T6,Seadista!$B$6,IF(R6-T6&gt;0,Seadista!$B$4,Seadista!$B$5)),"Mängimata")</f>
        <v>2</v>
      </c>
      <c r="S5" s="157"/>
      <c r="T5" s="158"/>
      <c r="U5" s="150">
        <f>SUMIF($C5:$R5,"&gt;=0")</f>
        <v>10</v>
      </c>
      <c r="V5" s="152">
        <f>IF(AND(ISNUMBER(O6),ISNUMBER(Q6),ISNUMBER(F6),ISNUMBER(H6),ISNUMBER(I6),ISNUMBER(K6),ISNUMBER(L6),ISNUMBER(N6),ISNUMBER(R6),ISNUMBER(T6)),F6-H6+I6-K6+L6-N6+O6-Q6+R6-T6,"pooleli")</f>
        <v>115</v>
      </c>
      <c r="W5" s="38">
        <f>RANK($U5,$U$5:$U$16,-1)</f>
        <v>6</v>
      </c>
      <c r="X5" s="38">
        <f>RANK($V5,$V$5:$V$16,-1)*0.01</f>
        <v>0.06</v>
      </c>
      <c r="Y5" s="38">
        <f>W5+X5</f>
        <v>6.06</v>
      </c>
      <c r="Z5" s="154">
        <f>IF(AND(ISNUMBER($Y$5),ISNUMBER($Y$7),ISNUMBER($Y$9),ISNUMBER($Y$11),ISNUMBER($Y$13),ISNUMBER($Y$15)),RANK($Y5,$Y$5:$Y$16),"pooleli")</f>
        <v>1</v>
      </c>
    </row>
    <row r="6" spans="1:26" s="14" customFormat="1" ht="30" customHeight="1">
      <c r="A6" s="162"/>
      <c r="B6" s="179"/>
      <c r="C6" s="147"/>
      <c r="D6" s="148"/>
      <c r="E6" s="149"/>
      <c r="F6" s="29">
        <v>39</v>
      </c>
      <c r="G6" s="30" t="s">
        <v>56</v>
      </c>
      <c r="H6" s="31">
        <v>20</v>
      </c>
      <c r="I6" s="29">
        <v>40</v>
      </c>
      <c r="J6" s="30" t="s">
        <v>56</v>
      </c>
      <c r="K6" s="31">
        <v>16</v>
      </c>
      <c r="L6" s="29">
        <v>49</v>
      </c>
      <c r="M6" s="30" t="s">
        <v>56</v>
      </c>
      <c r="N6" s="31">
        <v>9</v>
      </c>
      <c r="O6" s="29">
        <v>36</v>
      </c>
      <c r="P6" s="30" t="s">
        <v>56</v>
      </c>
      <c r="Q6" s="31">
        <v>19</v>
      </c>
      <c r="R6" s="29">
        <v>25</v>
      </c>
      <c r="S6" s="30" t="s">
        <v>56</v>
      </c>
      <c r="T6" s="31">
        <v>10</v>
      </c>
      <c r="U6" s="165"/>
      <c r="V6" s="159"/>
      <c r="W6" s="51"/>
      <c r="X6" s="51"/>
      <c r="Y6" s="51"/>
      <c r="Z6" s="160"/>
    </row>
    <row r="7" spans="1:26" s="14" customFormat="1" ht="30" customHeight="1">
      <c r="A7" s="161">
        <f>TRANSPOSE(F4)</f>
        <v>2</v>
      </c>
      <c r="B7" s="163" t="s">
        <v>263</v>
      </c>
      <c r="C7" s="156">
        <f>IF(AND(ISNUMBER(C8),ISNUMBER(E8)),IF(C8=E8,Seadista!B6,IF(C8-E8&gt;0,Seadista!B4,Seadista!B5)),"Mängimata")</f>
        <v>0</v>
      </c>
      <c r="D7" s="157"/>
      <c r="E7" s="158"/>
      <c r="F7" s="144"/>
      <c r="G7" s="145"/>
      <c r="H7" s="146"/>
      <c r="I7" s="156">
        <f>IF(AND(ISNUMBER(I8),ISNUMBER(K8)),IF(I8=K8,Seadista!B6,IF(I8-K8&gt;0,Seadista!B4,Seadista!B5)),"Mängimata")</f>
        <v>2</v>
      </c>
      <c r="J7" s="157"/>
      <c r="K7" s="158"/>
      <c r="L7" s="156">
        <f>IF(AND(ISNUMBER(L8),ISNUMBER(N8)),IF(L8=N8,Seadista!B6,IF(L8-N8&gt;0,Seadista!B4,Seadista!B5)),"Mängimata")</f>
        <v>2</v>
      </c>
      <c r="M7" s="157"/>
      <c r="N7" s="158"/>
      <c r="O7" s="156">
        <f>IF(AND(ISNUMBER(O8),ISNUMBER(Q8)),IF(O8=Q8,Seadista!$B$6,IF(O8-Q8&gt;0,Seadista!$B$4,Seadista!$B$5)),"Mängimata")</f>
        <v>0</v>
      </c>
      <c r="P7" s="157"/>
      <c r="Q7" s="158"/>
      <c r="R7" s="156">
        <f>IF(AND(ISNUMBER(R8),ISNUMBER(T8)),IF(R8=T8,Seadista!$B$6,IF(R8-T8&gt;0,Seadista!$B$4,Seadista!$B$5)),"Mängimata")</f>
        <v>2</v>
      </c>
      <c r="S7" s="157"/>
      <c r="T7" s="158"/>
      <c r="U7" s="150">
        <f>SUMIF($C7:$R7,"&gt;=0")</f>
        <v>6</v>
      </c>
      <c r="V7" s="152">
        <f>IF(AND(ISNUMBER(C8),ISNUMBER(E8),ISNUMBER(I8),ISNUMBER(K8),ISNUMBER(L8),ISNUMBER(N8),ISNUMBER(O8),ISNUMBER(Q8),ISNUMBER(R8),ISNUMBER(T8)),C8-E8+I8-K8+L8-N8+O8-Q8+R8-T8,"pooleli")</f>
        <v>1</v>
      </c>
      <c r="W7" s="38">
        <f>RANK($U7,$U$5:$U$16,-1)</f>
        <v>3</v>
      </c>
      <c r="X7" s="38">
        <f>RANK($V7,$V$5:$V$16,-1)*0.01</f>
        <v>0.03</v>
      </c>
      <c r="Y7" s="38">
        <f>W7+X7</f>
        <v>3.03</v>
      </c>
      <c r="Z7" s="154">
        <v>2</v>
      </c>
    </row>
    <row r="8" spans="1:26" s="14" customFormat="1" ht="30" customHeight="1">
      <c r="A8" s="162"/>
      <c r="B8" s="179"/>
      <c r="C8" s="29">
        <f>IF(ISBLANK(H6),"",H6)</f>
        <v>20</v>
      </c>
      <c r="D8" s="30" t="s">
        <v>56</v>
      </c>
      <c r="E8" s="31">
        <f>IF(ISBLANK(F6),"",F6)</f>
        <v>39</v>
      </c>
      <c r="F8" s="147"/>
      <c r="G8" s="148"/>
      <c r="H8" s="149"/>
      <c r="I8" s="29">
        <v>27</v>
      </c>
      <c r="J8" s="30" t="s">
        <v>56</v>
      </c>
      <c r="K8" s="31">
        <v>17</v>
      </c>
      <c r="L8" s="29">
        <v>15</v>
      </c>
      <c r="M8" s="30" t="s">
        <v>56</v>
      </c>
      <c r="N8" s="31">
        <v>12</v>
      </c>
      <c r="O8" s="29">
        <v>28</v>
      </c>
      <c r="P8" s="30" t="s">
        <v>56</v>
      </c>
      <c r="Q8" s="31">
        <v>29</v>
      </c>
      <c r="R8" s="29">
        <v>28</v>
      </c>
      <c r="S8" s="30" t="s">
        <v>56</v>
      </c>
      <c r="T8" s="31">
        <v>20</v>
      </c>
      <c r="U8" s="151"/>
      <c r="V8" s="159"/>
      <c r="W8" s="38"/>
      <c r="X8" s="38"/>
      <c r="Y8" s="38"/>
      <c r="Z8" s="160"/>
    </row>
    <row r="9" spans="1:26" s="14" customFormat="1" ht="30" customHeight="1">
      <c r="A9" s="161">
        <f>TRANSPOSE(I4)</f>
        <v>3</v>
      </c>
      <c r="B9" s="163" t="s">
        <v>256</v>
      </c>
      <c r="C9" s="156">
        <f>IF(AND(ISNUMBER(C10),ISNUMBER(E10)),IF(C10=E10,Seadista!B6,IF(C10-E10&gt;0,Seadista!B4,Seadista!B5)),"Mängimata")</f>
        <v>0</v>
      </c>
      <c r="D9" s="157"/>
      <c r="E9" s="158"/>
      <c r="F9" s="156">
        <f>IF(AND(ISNUMBER(F10),ISNUMBER(H10)),IF(F10=H10,Seadista!B6,IF(F10-H10&gt;0,Seadista!B4,Seadista!B5)),"Mängimata")</f>
        <v>0</v>
      </c>
      <c r="G9" s="157"/>
      <c r="H9" s="158"/>
      <c r="I9" s="144"/>
      <c r="J9" s="145"/>
      <c r="K9" s="146"/>
      <c r="L9" s="156">
        <f>IF(AND(ISNUMBER(L10),ISNUMBER(N10)),IF(L10=N10,Seadista!B6,IF(L10-N10&gt;0,Seadista!B4,Seadista!B5)),"Mängimata")</f>
        <v>0</v>
      </c>
      <c r="M9" s="157"/>
      <c r="N9" s="158"/>
      <c r="O9" s="156">
        <f>IF(AND(ISNUMBER(O10),ISNUMBER(Q10)),IF(O10=Q10,Seadista!$B$6,IF(O10-Q10&gt;0,Seadista!$B$4,Seadista!$B$5)),"Mängimata")</f>
        <v>0</v>
      </c>
      <c r="P9" s="157"/>
      <c r="Q9" s="158"/>
      <c r="R9" s="156">
        <f>IF(AND(ISNUMBER(R10),ISNUMBER(T10)),IF(R10=T10,Seadista!$B$6,IF(R10-T10&gt;0,Seadista!$B$4,Seadista!$B$5)),"Mängimata")</f>
        <v>0</v>
      </c>
      <c r="S9" s="157"/>
      <c r="T9" s="158"/>
      <c r="U9" s="165">
        <f>SUMIF($C9:$R9,"&gt;=0")</f>
        <v>0</v>
      </c>
      <c r="V9" s="152">
        <f>IF(AND(ISNUMBER(F10),ISNUMBER(H10),ISNUMBER(C10),ISNUMBER(E10),ISNUMBER(L10),ISNUMBER(N10),ISNUMBER(O10),ISNUMBER(Q10),ISNUMBER(R10),ISNUMBER(T10)),F10-H10+C10-E10+L10-N10+O10-Q10+R10-T10,"pooleli")</f>
        <v>-63</v>
      </c>
      <c r="W9" s="38">
        <f>RANK($U9,$U$5:$U$16,-1)</f>
        <v>1</v>
      </c>
      <c r="X9" s="38">
        <f>RANK($V9,$V$5:$V$16,-1)*0.01</f>
        <v>0.02</v>
      </c>
      <c r="Y9" s="38">
        <f>W9+X9</f>
        <v>1.02</v>
      </c>
      <c r="Z9" s="154">
        <f>IF(AND(ISNUMBER($Y$5),ISNUMBER($Y$7),ISNUMBER($Y$9),ISNUMBER($Y$11),ISNUMBER($Y$13),ISNUMBER($Y$15)),RANK($Y9,$Y$5:$Y$16),"pooleli")</f>
        <v>6</v>
      </c>
    </row>
    <row r="10" spans="1:26" s="14" customFormat="1" ht="30" customHeight="1">
      <c r="A10" s="162"/>
      <c r="B10" s="179"/>
      <c r="C10" s="29">
        <f>IF(ISBLANK(K6),"",K6)</f>
        <v>16</v>
      </c>
      <c r="D10" s="30" t="s">
        <v>56</v>
      </c>
      <c r="E10" s="31">
        <f>IF(ISBLANK(I6),"",I6)</f>
        <v>40</v>
      </c>
      <c r="F10" s="29">
        <f>IF(ISBLANK(K8),"",K8)</f>
        <v>17</v>
      </c>
      <c r="G10" s="30" t="s">
        <v>56</v>
      </c>
      <c r="H10" s="31">
        <f>IF(ISBLANK(I8),"",I8)</f>
        <v>27</v>
      </c>
      <c r="I10" s="147"/>
      <c r="J10" s="148"/>
      <c r="K10" s="149"/>
      <c r="L10" s="29">
        <v>23</v>
      </c>
      <c r="M10" s="30" t="s">
        <v>56</v>
      </c>
      <c r="N10" s="31">
        <v>25</v>
      </c>
      <c r="O10" s="29">
        <v>16</v>
      </c>
      <c r="P10" s="124" t="s">
        <v>56</v>
      </c>
      <c r="Q10" s="31">
        <v>28</v>
      </c>
      <c r="R10" s="29">
        <v>13</v>
      </c>
      <c r="S10" s="30" t="s">
        <v>56</v>
      </c>
      <c r="T10" s="31">
        <v>28</v>
      </c>
      <c r="U10" s="165"/>
      <c r="V10" s="159"/>
      <c r="W10" s="38"/>
      <c r="X10" s="38"/>
      <c r="Y10" s="38"/>
      <c r="Z10" s="160"/>
    </row>
    <row r="11" spans="1:26" s="14" customFormat="1" ht="30" customHeight="1">
      <c r="A11" s="161">
        <f>TRANSPOSE(L4)</f>
        <v>4</v>
      </c>
      <c r="B11" s="163" t="s">
        <v>275</v>
      </c>
      <c r="C11" s="156">
        <f>IF(AND(ISNUMBER(C12),ISNUMBER(E12)),IF(C12=E12,Seadista!$B$6,IF(C12-E12&gt;0,Seadista!$B$4,Seadista!$B$5)),"Mängimata")</f>
        <v>0</v>
      </c>
      <c r="D11" s="157"/>
      <c r="E11" s="158"/>
      <c r="F11" s="156">
        <f>IF(AND(ISNUMBER(F12),ISNUMBER(H12)),IF(F12=H12,Seadista!$B$6,IF(F12-H12&gt;0,Seadista!$B$4,Seadista!$B$5)),"Mängimata")</f>
        <v>0</v>
      </c>
      <c r="G11" s="157"/>
      <c r="H11" s="158"/>
      <c r="I11" s="156">
        <f>IF(AND(ISNUMBER(I12),ISNUMBER(K12)),IF(I12=K12,Seadista!$B$6,IF(I12-K12&gt;0,Seadista!$B$4,Seadista!$B$5)),"Mängimata")</f>
        <v>2</v>
      </c>
      <c r="J11" s="157"/>
      <c r="K11" s="158"/>
      <c r="L11" s="144"/>
      <c r="M11" s="145"/>
      <c r="N11" s="146"/>
      <c r="O11" s="156">
        <f>IF(AND(ISNUMBER(O12),ISNUMBER(Q12)),IF(O12=Q12,Seadista!$B$6,IF(O12-Q12&gt;0,Seadista!$B$4,Seadista!$B$5)),"Mängimata")</f>
        <v>0</v>
      </c>
      <c r="P11" s="157"/>
      <c r="Q11" s="158"/>
      <c r="R11" s="156">
        <f>IF(AND(ISNUMBER(R12),ISNUMBER(T12)),IF(R12=T12,Seadista!$B$6,IF(R12-T12&gt;0,Seadista!$B$4,Seadista!$B$5)),"Mängimata")</f>
        <v>0</v>
      </c>
      <c r="S11" s="157"/>
      <c r="T11" s="158"/>
      <c r="U11" s="150">
        <f>SUMIF($C11:$R11,"&gt;=0")</f>
        <v>2</v>
      </c>
      <c r="V11" s="152">
        <f>IF(AND(ISNUMBER(F12),ISNUMBER(H12),ISNUMBER(I12),ISNUMBER(K12),ISNUMBER(C12),ISNUMBER(E12),ISNUMBER(O12),ISNUMBER(Q12),ISNUMBER(R12),ISNUMBER(T12)),F12-H12+I12-K12+C12-E12+O12-Q12+R12-T12,"pooleli")</f>
        <v>-65</v>
      </c>
      <c r="W11" s="38">
        <f>RANK($U11,$U$5:$U$16,-1)</f>
        <v>2</v>
      </c>
      <c r="X11" s="38">
        <f>RANK($V11,$V$5:$V$16,-1)*0.01</f>
        <v>0.01</v>
      </c>
      <c r="Y11" s="38">
        <f>W11+X11</f>
        <v>2.0099999999999998</v>
      </c>
      <c r="Z11" s="154">
        <f>IF(AND(ISNUMBER($Y$5),ISNUMBER($Y$7),ISNUMBER($Y$9),ISNUMBER($Y$11),ISNUMBER($Y$13),ISNUMBER($Y$15)),RANK($Y11,$Y$5:$Y$16),"pooleli")</f>
        <v>5</v>
      </c>
    </row>
    <row r="12" spans="1:26" s="14" customFormat="1" ht="30" customHeight="1">
      <c r="A12" s="162"/>
      <c r="B12" s="179"/>
      <c r="C12" s="29">
        <f>IF(ISBLANK(N6),"",N6)</f>
        <v>9</v>
      </c>
      <c r="D12" s="30" t="s">
        <v>56</v>
      </c>
      <c r="E12" s="31">
        <f>IF(ISBLANK(L6),"",L6)</f>
        <v>49</v>
      </c>
      <c r="F12" s="29">
        <f>IF(ISBLANK(N8),"",N8)</f>
        <v>12</v>
      </c>
      <c r="G12" s="30" t="s">
        <v>56</v>
      </c>
      <c r="H12" s="31">
        <f>IF(ISBLANK(L8),"",L8)</f>
        <v>15</v>
      </c>
      <c r="I12" s="29">
        <f>IF(ISBLANK(N10),"",N10)</f>
        <v>25</v>
      </c>
      <c r="J12" s="30" t="s">
        <v>56</v>
      </c>
      <c r="K12" s="31">
        <f>IF(ISBLANK(L10),"",L10)</f>
        <v>23</v>
      </c>
      <c r="L12" s="147"/>
      <c r="M12" s="148"/>
      <c r="N12" s="149"/>
      <c r="O12" s="29">
        <v>22</v>
      </c>
      <c r="P12" s="30" t="s">
        <v>56</v>
      </c>
      <c r="Q12" s="31">
        <v>31</v>
      </c>
      <c r="R12" s="29">
        <v>12</v>
      </c>
      <c r="S12" s="30" t="s">
        <v>56</v>
      </c>
      <c r="T12" s="31">
        <v>27</v>
      </c>
      <c r="U12" s="151"/>
      <c r="V12" s="159"/>
      <c r="W12" s="38"/>
      <c r="X12" s="38"/>
      <c r="Y12" s="38"/>
      <c r="Z12" s="160"/>
    </row>
    <row r="13" spans="1:26" s="14" customFormat="1" ht="30" customHeight="1">
      <c r="A13" s="161">
        <f>TRANSPOSE(O4)</f>
        <v>5</v>
      </c>
      <c r="B13" s="163" t="s">
        <v>262</v>
      </c>
      <c r="C13" s="156">
        <f>IF(AND(ISNUMBER(C14),ISNUMBER(E14)),IF(C14=E14,Seadista!$B$6,IF(C14-E14&gt;0,Seadista!$B$4,Seadista!$B$5)),"Mängimata")</f>
        <v>0</v>
      </c>
      <c r="D13" s="157"/>
      <c r="E13" s="158"/>
      <c r="F13" s="156">
        <f>IF(AND(ISNUMBER(F14),ISNUMBER(H14)),IF(F14=H14,Seadista!$B$6,IF(F14-H14&gt;0,Seadista!$B$4,Seadista!$B$5)),"Mängimata")</f>
        <v>2</v>
      </c>
      <c r="G13" s="157"/>
      <c r="H13" s="158"/>
      <c r="I13" s="156">
        <f>IF(AND(ISNUMBER(I14),ISNUMBER(K14)),IF(I14=K14,Seadista!$B$6,IF(I14-K14&gt;0,Seadista!$B$4,Seadista!$B$5)),"Mängimata")</f>
        <v>2</v>
      </c>
      <c r="J13" s="157"/>
      <c r="K13" s="158"/>
      <c r="L13" s="156">
        <f>IF(AND(ISNUMBER(L14),ISNUMBER(N14)),IF(L14=N14,Seadista!$B$6,IF(L14-N14&gt;0,Seadista!$B$4,Seadista!$B$5)),"Mängimata")</f>
        <v>2</v>
      </c>
      <c r="M13" s="157"/>
      <c r="N13" s="158"/>
      <c r="O13" s="144"/>
      <c r="P13" s="145"/>
      <c r="Q13" s="146"/>
      <c r="R13" s="156">
        <f>IF(AND(ISNUMBER(R14),ISNUMBER(T14)),IF(R14=T14,Seadista!$B$6,IF(R14-T14&gt;0,Seadista!$B$4,Seadista!$B$5)),"Mängimata")</f>
        <v>0</v>
      </c>
      <c r="S13" s="157"/>
      <c r="T13" s="158"/>
      <c r="U13" s="150">
        <f>SUMIF($C13:$R13,"&gt;=0")</f>
        <v>6</v>
      </c>
      <c r="V13" s="152">
        <f>IF(AND(ISNUMBER(C14),ISNUMBER(E14),ISNUMBER(F14),ISNUMBER(H14),ISNUMBER(I14),ISNUMBER(K14),ISNUMBER(L14),ISNUMBER(N14),ISNUMBER(R14),ISNUMBER(T14)),C14-E14+F14-H14+I14-K14+L14-N14+R14-T14,"pooleli")</f>
        <v>1</v>
      </c>
      <c r="W13" s="38">
        <f>RANK($U13,$U$5:$U$16,-1)</f>
        <v>3</v>
      </c>
      <c r="X13" s="38">
        <f>RANK($V13,$V$5:$V$16,-1)*0.01</f>
        <v>0.03</v>
      </c>
      <c r="Y13" s="38">
        <f>W13+X13</f>
        <v>3.03</v>
      </c>
      <c r="Z13" s="154">
        <f>IF(AND(ISNUMBER($Y$5),ISNUMBER($Y$7),ISNUMBER($Y$9),ISNUMBER($Y$11),ISNUMBER($Y$13),ISNUMBER($Y$15)),RANK($Y13,$Y$5:$Y$16),"pooleli")</f>
        <v>3</v>
      </c>
    </row>
    <row r="14" spans="1:26" s="14" customFormat="1" ht="30" customHeight="1">
      <c r="A14" s="162"/>
      <c r="B14" s="179"/>
      <c r="C14" s="29">
        <f>IF(ISBLANK(Q$6),"",Q$6)</f>
        <v>19</v>
      </c>
      <c r="D14" s="30"/>
      <c r="E14" s="31">
        <f>IF(ISBLANK(O6),"",O6)</f>
        <v>36</v>
      </c>
      <c r="F14" s="29">
        <f>IF(ISBLANK(Q8),"",Q8)</f>
        <v>29</v>
      </c>
      <c r="G14" s="30" t="s">
        <v>56</v>
      </c>
      <c r="H14" s="31">
        <f>IF(ISBLANK(O8),"",O8)</f>
        <v>28</v>
      </c>
      <c r="I14" s="29">
        <f>IF(ISBLANK(Q10),"",Q10)</f>
        <v>28</v>
      </c>
      <c r="J14" s="30" t="s">
        <v>56</v>
      </c>
      <c r="K14" s="31">
        <f>IF(ISBLANK(O10),"",O10)</f>
        <v>16</v>
      </c>
      <c r="L14" s="29">
        <f>IF(ISBLANK(Q12),"",Q12)</f>
        <v>31</v>
      </c>
      <c r="M14" s="30" t="s">
        <v>56</v>
      </c>
      <c r="N14" s="31">
        <f>IF(ISBLANK(O12),"",O12)</f>
        <v>22</v>
      </c>
      <c r="O14" s="147"/>
      <c r="P14" s="148"/>
      <c r="Q14" s="149"/>
      <c r="R14" s="29">
        <v>23</v>
      </c>
      <c r="S14" s="30" t="s">
        <v>56</v>
      </c>
      <c r="T14" s="31">
        <v>27</v>
      </c>
      <c r="U14" s="151"/>
      <c r="V14" s="159"/>
      <c r="W14" s="38"/>
      <c r="X14" s="38"/>
      <c r="Y14" s="38"/>
      <c r="Z14" s="160"/>
    </row>
    <row r="15" spans="1:26" s="16" customFormat="1" ht="30" customHeight="1" thickBot="1">
      <c r="A15" s="161">
        <f>TRANSPOSE(R4)</f>
        <v>6</v>
      </c>
      <c r="B15" s="177" t="s">
        <v>237</v>
      </c>
      <c r="C15" s="156">
        <f>IF(AND(ISNUMBER(C16),ISNUMBER(E16)),IF(C16=E16,Seadista!$B$6,IF(C16-E16&gt;0,Seadista!$B$4,Seadista!$B$5)),"Mängimata")</f>
        <v>0</v>
      </c>
      <c r="D15" s="157"/>
      <c r="E15" s="158"/>
      <c r="F15" s="156">
        <f>IF(AND(ISNUMBER(F16),ISNUMBER(H16)),IF(F16=H16,Seadista!$B$6,IF(F16-H16&gt;0,Seadista!$B$4,Seadista!$B$5)),"Mängimata")</f>
        <v>0</v>
      </c>
      <c r="G15" s="157"/>
      <c r="H15" s="158"/>
      <c r="I15" s="156">
        <f>IF(AND(ISNUMBER(I16),ISNUMBER(K16)),IF(I16=K16,Seadista!$B$6,IF(I16-K16&gt;0,Seadista!$B$4,Seadista!$B$5)),"Mängimata")</f>
        <v>2</v>
      </c>
      <c r="J15" s="157"/>
      <c r="K15" s="158"/>
      <c r="L15" s="156">
        <f>IF(AND(ISNUMBER(L16),ISNUMBER(N16)),IF(L16=N16,Seadista!$B$6,IF(L16-N16&gt;0,Seadista!$B$4,Seadista!$B$5)),"Mängimata")</f>
        <v>2</v>
      </c>
      <c r="M15" s="157"/>
      <c r="N15" s="158"/>
      <c r="O15" s="156">
        <f>IF(AND(ISNUMBER(O16),ISNUMBER(Q16)),IF(O16=Q16,Seadista!$B$6,IF(O16-Q16&gt;0,Seadista!$B$4,Seadista!$B$5)),"Mängimata")</f>
        <v>2</v>
      </c>
      <c r="P15" s="157"/>
      <c r="Q15" s="158"/>
      <c r="R15" s="144"/>
      <c r="S15" s="145"/>
      <c r="T15" s="146"/>
      <c r="U15" s="150">
        <f>SUMIF($C15:$S15,"&gt;=0")</f>
        <v>6</v>
      </c>
      <c r="V15" s="152">
        <f>IF(AND(ISNUMBER(C16),ISNUMBER(E16),ISNUMBER(F16),ISNUMBER(H16),ISNUMBER(I16),ISNUMBER(K16),ISNUMBER(L16),ISNUMBER(N16),ISNUMBER(O16),ISNUMBER(Q16)),C16-E16+F16-H16+I16-K16+L16-N16+O16-Q16,"pooleli")</f>
        <v>11</v>
      </c>
      <c r="W15" s="41">
        <f>RANK($U15,$U$5:$U$16,-1)</f>
        <v>3</v>
      </c>
      <c r="X15" s="41">
        <f>RANK($V15,$V$5:$V$16,-1)*0.01</f>
        <v>0.05</v>
      </c>
      <c r="Y15" s="41">
        <f>W15+X15</f>
        <v>3.05</v>
      </c>
      <c r="Z15" s="154">
        <v>4</v>
      </c>
    </row>
    <row r="16" spans="1:26" s="16" customFormat="1" ht="30" customHeight="1">
      <c r="A16" s="162"/>
      <c r="B16" s="178"/>
      <c r="C16" s="29">
        <f>IF(ISBLANK(T$6),"",T$6)</f>
        <v>10</v>
      </c>
      <c r="D16" s="30" t="s">
        <v>56</v>
      </c>
      <c r="E16" s="31">
        <f>IF(ISBLANK(R$6),"",R$6)</f>
        <v>25</v>
      </c>
      <c r="F16" s="29">
        <f>IF(ISBLANK(T8),"",T8)</f>
        <v>20</v>
      </c>
      <c r="G16" s="30" t="s">
        <v>56</v>
      </c>
      <c r="H16" s="31">
        <f>IF(ISBLANK(R8),"",R8)</f>
        <v>28</v>
      </c>
      <c r="I16" s="29">
        <f>IF(ISBLANK(T10),"",T10)</f>
        <v>28</v>
      </c>
      <c r="J16" s="30" t="s">
        <v>56</v>
      </c>
      <c r="K16" s="31">
        <f>IF(ISBLANK(R10),"",R10)</f>
        <v>13</v>
      </c>
      <c r="L16" s="29">
        <f>IF(ISBLANK(T12),"",T12)</f>
        <v>27</v>
      </c>
      <c r="M16" s="30" t="s">
        <v>56</v>
      </c>
      <c r="N16" s="31">
        <f>IF(ISBLANK(R12),"",R12)</f>
        <v>12</v>
      </c>
      <c r="O16" s="29">
        <f>IF(ISBLANK(T14),"",T14)</f>
        <v>27</v>
      </c>
      <c r="P16" s="30" t="s">
        <v>56</v>
      </c>
      <c r="Q16" s="31">
        <f>IF(ISBLANK(R14),"",R14)</f>
        <v>23</v>
      </c>
      <c r="R16" s="147"/>
      <c r="S16" s="148"/>
      <c r="T16" s="149"/>
      <c r="U16" s="151"/>
      <c r="V16" s="153"/>
      <c r="W16" s="36"/>
      <c r="X16" s="36"/>
      <c r="Y16" s="36"/>
      <c r="Z16" s="160"/>
    </row>
  </sheetData>
  <mergeCells count="73">
    <mergeCell ref="L5:N5"/>
    <mergeCell ref="A3:Z3"/>
    <mergeCell ref="C4:E4"/>
    <mergeCell ref="F4:H4"/>
    <mergeCell ref="I4:K4"/>
    <mergeCell ref="L4:N4"/>
    <mergeCell ref="O4:Q4"/>
    <mergeCell ref="R4:T4"/>
    <mergeCell ref="A5:A6"/>
    <mergeCell ref="B5:B6"/>
    <mergeCell ref="C5:E6"/>
    <mergeCell ref="F5:H5"/>
    <mergeCell ref="I5:K5"/>
    <mergeCell ref="A7:A8"/>
    <mergeCell ref="B7:B8"/>
    <mergeCell ref="C7:E7"/>
    <mergeCell ref="F7:H8"/>
    <mergeCell ref="I7:K7"/>
    <mergeCell ref="V7:V8"/>
    <mergeCell ref="Z7:Z8"/>
    <mergeCell ref="O5:Q5"/>
    <mergeCell ref="R5:T5"/>
    <mergeCell ref="U5:U6"/>
    <mergeCell ref="V5:V6"/>
    <mergeCell ref="Z5:Z6"/>
    <mergeCell ref="L9:N9"/>
    <mergeCell ref="L7:N7"/>
    <mergeCell ref="O7:Q7"/>
    <mergeCell ref="R7:T7"/>
    <mergeCell ref="U7:U8"/>
    <mergeCell ref="A9:A10"/>
    <mergeCell ref="B9:B10"/>
    <mergeCell ref="C9:E9"/>
    <mergeCell ref="F9:H9"/>
    <mergeCell ref="I9:K10"/>
    <mergeCell ref="A11:A12"/>
    <mergeCell ref="B11:B12"/>
    <mergeCell ref="C11:E11"/>
    <mergeCell ref="F11:H11"/>
    <mergeCell ref="I11:K11"/>
    <mergeCell ref="V11:V12"/>
    <mergeCell ref="Z11:Z12"/>
    <mergeCell ref="O9:Q9"/>
    <mergeCell ref="R9:T9"/>
    <mergeCell ref="U9:U10"/>
    <mergeCell ref="V9:V10"/>
    <mergeCell ref="Z9:Z10"/>
    <mergeCell ref="L13:N13"/>
    <mergeCell ref="L11:N12"/>
    <mergeCell ref="O11:Q11"/>
    <mergeCell ref="R11:T11"/>
    <mergeCell ref="U11:U12"/>
    <mergeCell ref="A13:A14"/>
    <mergeCell ref="B13:B14"/>
    <mergeCell ref="C13:E13"/>
    <mergeCell ref="F13:H13"/>
    <mergeCell ref="I13:K13"/>
    <mergeCell ref="A15:A16"/>
    <mergeCell ref="B15:B16"/>
    <mergeCell ref="C15:E15"/>
    <mergeCell ref="F15:H15"/>
    <mergeCell ref="I15:K15"/>
    <mergeCell ref="Z15:Z16"/>
    <mergeCell ref="O13:Q14"/>
    <mergeCell ref="R13:T13"/>
    <mergeCell ref="U13:U14"/>
    <mergeCell ref="V13:V14"/>
    <mergeCell ref="Z13:Z14"/>
    <mergeCell ref="L15:N15"/>
    <mergeCell ref="O15:Q15"/>
    <mergeCell ref="R15:T16"/>
    <mergeCell ref="U15:U16"/>
    <mergeCell ref="V15:V16"/>
  </mergeCells>
  <printOptions horizontalCentered="1"/>
  <pageMargins left="0.51181102362204722" right="0.27559055118110237" top="0.74803149606299213" bottom="0.51181102362204722" header="0.31496062992125984" footer="0.31496062992125984"/>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4"/>
  <sheetViews>
    <sheetView topLeftCell="A3" zoomScale="90" zoomScaleNormal="90" workbookViewId="0">
      <selection activeCell="L6" sqref="L6"/>
    </sheetView>
  </sheetViews>
  <sheetFormatPr defaultColWidth="8.7109375" defaultRowHeight="15.75"/>
  <cols>
    <col min="1" max="1" width="4.42578125" style="21" customWidth="1"/>
    <col min="2" max="2" width="27.28515625" style="16" customWidth="1"/>
    <col min="3" max="3" width="4.7109375" style="17" customWidth="1"/>
    <col min="4" max="4" width="2" style="17" customWidth="1"/>
    <col min="5" max="6" width="4.7109375" style="17" customWidth="1"/>
    <col min="7" max="7" width="2" style="17" customWidth="1"/>
    <col min="8" max="9" width="4.7109375" style="17" customWidth="1"/>
    <col min="10" max="10" width="2" style="17" customWidth="1"/>
    <col min="11" max="11" width="4.7109375" style="17" customWidth="1"/>
    <col min="12" max="12" width="4.7109375" style="16" customWidth="1"/>
    <col min="13" max="13" width="2" style="16" customWidth="1"/>
    <col min="14" max="14" width="4.7109375" style="16" customWidth="1"/>
    <col min="15" max="15" width="4.7109375" style="22" customWidth="1"/>
    <col min="16" max="16" width="2" style="22" customWidth="1"/>
    <col min="17" max="17" width="4.7109375" style="22" customWidth="1"/>
    <col min="18" max="19" width="10.7109375" style="16" customWidth="1"/>
    <col min="20" max="22" width="14.42578125" style="18" hidden="1" customWidth="1"/>
    <col min="23" max="23" width="10.7109375" style="18" customWidth="1"/>
  </cols>
  <sheetData>
    <row r="1" spans="1:23" s="15" customFormat="1" ht="52.5" customHeight="1">
      <c r="B1" s="90" t="str">
        <f>TRANSPOSE(Seadista!A9)</f>
        <v>Tallinn Handball Cup 2015</v>
      </c>
      <c r="N1" s="14"/>
      <c r="O1" s="14"/>
      <c r="P1" s="14"/>
      <c r="Q1" s="14"/>
    </row>
    <row r="2" spans="1:23" s="16" customFormat="1" ht="37.5" customHeight="1">
      <c r="B2" s="92"/>
      <c r="C2" s="17"/>
      <c r="D2" s="17"/>
      <c r="E2" s="17"/>
      <c r="F2" s="17"/>
      <c r="G2" s="17"/>
      <c r="H2" s="17"/>
      <c r="I2" s="17"/>
      <c r="J2" s="17"/>
      <c r="K2" s="17"/>
      <c r="N2" s="18"/>
      <c r="O2" s="18"/>
      <c r="P2" s="18"/>
      <c r="Q2" s="18"/>
    </row>
    <row r="3" spans="1:23" s="19" customFormat="1" ht="30" customHeight="1">
      <c r="A3" s="166" t="s">
        <v>276</v>
      </c>
      <c r="B3" s="167"/>
      <c r="C3" s="167"/>
      <c r="D3" s="167"/>
      <c r="E3" s="167"/>
      <c r="F3" s="167"/>
      <c r="G3" s="167"/>
      <c r="H3" s="167"/>
      <c r="I3" s="167"/>
      <c r="J3" s="167"/>
      <c r="K3" s="167"/>
      <c r="L3" s="167"/>
      <c r="M3" s="167"/>
      <c r="N3" s="167"/>
      <c r="O3" s="167"/>
      <c r="P3" s="167"/>
      <c r="Q3" s="167"/>
      <c r="R3" s="167"/>
      <c r="S3" s="167"/>
      <c r="T3" s="167"/>
      <c r="U3" s="167"/>
      <c r="V3" s="167"/>
      <c r="W3" s="168"/>
    </row>
    <row r="4" spans="1:23" s="20" customFormat="1" ht="20.25" customHeight="1">
      <c r="A4" s="52"/>
      <c r="B4" s="53" t="s">
        <v>50</v>
      </c>
      <c r="C4" s="169">
        <v>1</v>
      </c>
      <c r="D4" s="170"/>
      <c r="E4" s="171"/>
      <c r="F4" s="169">
        <v>2</v>
      </c>
      <c r="G4" s="170"/>
      <c r="H4" s="171"/>
      <c r="I4" s="169">
        <v>3</v>
      </c>
      <c r="J4" s="170"/>
      <c r="K4" s="171"/>
      <c r="L4" s="169">
        <v>4</v>
      </c>
      <c r="M4" s="170"/>
      <c r="N4" s="171"/>
      <c r="O4" s="169">
        <v>5</v>
      </c>
      <c r="P4" s="170"/>
      <c r="Q4" s="171"/>
      <c r="R4" s="25" t="s">
        <v>51</v>
      </c>
      <c r="S4" s="25" t="s">
        <v>52</v>
      </c>
      <c r="T4" s="54" t="s">
        <v>53</v>
      </c>
      <c r="U4" s="54" t="s">
        <v>54</v>
      </c>
      <c r="V4" s="54"/>
      <c r="W4" s="25" t="s">
        <v>55</v>
      </c>
    </row>
    <row r="5" spans="1:23" s="14" customFormat="1" ht="30" customHeight="1">
      <c r="A5" s="161">
        <f>TRANSPOSE(C4)</f>
        <v>1</v>
      </c>
      <c r="B5" s="163" t="s">
        <v>277</v>
      </c>
      <c r="C5" s="144"/>
      <c r="D5" s="145"/>
      <c r="E5" s="146"/>
      <c r="F5" s="156">
        <f>IF(AND(ISNUMBER(F6),ISNUMBER(H6)),IF(F6=H6,Seadista!B6,IF(F6-H6&gt;0,Seadista!B4,Seadista!B5)),"Mängimata")</f>
        <v>2</v>
      </c>
      <c r="G5" s="157"/>
      <c r="H5" s="158"/>
      <c r="I5" s="156">
        <f>IF(AND(ISNUMBER(I6),ISNUMBER(K6)),IF(I6=K6,Seadista!B6,IF(I6-K6&gt;0,Seadista!B4,Seadista!B5)),"Mängimata")</f>
        <v>2</v>
      </c>
      <c r="J5" s="157"/>
      <c r="K5" s="158"/>
      <c r="L5" s="156">
        <f>IF(AND(ISNUMBER(L6),ISNUMBER(N6)),IF(L6=N6,Seadista!$B$6,IF(L6-N6&gt;0,Seadista!$B$4,Seadista!$B$5)),"Mängimata")</f>
        <v>2</v>
      </c>
      <c r="M5" s="157"/>
      <c r="N5" s="158"/>
      <c r="O5" s="156">
        <f>IF(AND(ISNUMBER(O6),ISNUMBER(Q6)),IF(O6=Q6,Seadista!$B$6,IF(O6-Q6&gt;0,Seadista!$B$4,Seadista!$B$5)),"Mängimata")</f>
        <v>2</v>
      </c>
      <c r="P5" s="157"/>
      <c r="Q5" s="158"/>
      <c r="R5" s="150">
        <f>SUMIF($C5:$O5,"&gt;=0")</f>
        <v>8</v>
      </c>
      <c r="S5" s="152">
        <f>IF(AND(ISNUMBER(F6),ISNUMBER(H6),ISNUMBER(I6),ISNUMBER(K6),ISNUMBER(L6),ISNUMBER(N6),ISNUMBER(O6),ISNUMBER(Q6)),F6-H6+I6-K6+L6-N6+O6-Q6,"pooleli")</f>
        <v>76</v>
      </c>
      <c r="T5" s="26">
        <f>RANK($R5,$R$5:$R$14,-1)</f>
        <v>5</v>
      </c>
      <c r="U5" s="27">
        <f>RANK($S5,$S$5:$S$14,-1)*0.01</f>
        <v>0.05</v>
      </c>
      <c r="V5" s="28">
        <f>T5+U5</f>
        <v>5.05</v>
      </c>
      <c r="W5" s="154">
        <f>IF(AND(ISNUMBER($V$5),ISNUMBER($V$7),ISNUMBER($V$9),ISNUMBER($V$11),ISNUMBER($V$13)),RANK($V5,$V$5:$V$14),"pooleli")</f>
        <v>1</v>
      </c>
    </row>
    <row r="6" spans="1:23" s="14" customFormat="1" ht="30" customHeight="1">
      <c r="A6" s="162"/>
      <c r="B6" s="164"/>
      <c r="C6" s="147"/>
      <c r="D6" s="148"/>
      <c r="E6" s="149"/>
      <c r="F6" s="29">
        <v>30</v>
      </c>
      <c r="G6" s="30" t="s">
        <v>56</v>
      </c>
      <c r="H6" s="31">
        <v>9</v>
      </c>
      <c r="I6" s="29">
        <v>25</v>
      </c>
      <c r="J6" s="30" t="s">
        <v>56</v>
      </c>
      <c r="K6" s="31">
        <v>23</v>
      </c>
      <c r="L6" s="29">
        <v>39</v>
      </c>
      <c r="M6" s="30" t="s">
        <v>56</v>
      </c>
      <c r="N6" s="31">
        <v>12</v>
      </c>
      <c r="O6" s="29">
        <v>40</v>
      </c>
      <c r="P6" s="30" t="s">
        <v>56</v>
      </c>
      <c r="Q6" s="31">
        <v>14</v>
      </c>
      <c r="R6" s="165"/>
      <c r="S6" s="159"/>
      <c r="T6" s="32"/>
      <c r="U6" s="33"/>
      <c r="V6" s="34"/>
      <c r="W6" s="160"/>
    </row>
    <row r="7" spans="1:23" s="14" customFormat="1" ht="30" customHeight="1">
      <c r="A7" s="161">
        <f>TRANSPOSE(F4)</f>
        <v>2</v>
      </c>
      <c r="B7" s="163" t="s">
        <v>269</v>
      </c>
      <c r="C7" s="156">
        <f>IF(AND(ISNUMBER(C8),ISNUMBER(E8)),IF(C8=E8,Seadista!B6,IF(C8-E8&gt;0,Seadista!B4,Seadista!B5)),"Mängimata")</f>
        <v>0</v>
      </c>
      <c r="D7" s="157"/>
      <c r="E7" s="158"/>
      <c r="F7" s="144"/>
      <c r="G7" s="145"/>
      <c r="H7" s="146"/>
      <c r="I7" s="156">
        <f>IF(AND(ISNUMBER(I8),ISNUMBER(K8)),IF(I8=K8,Seadista!B6,IF(I8-K8&gt;0,Seadista!B4,Seadista!B5)),"Mängimata")</f>
        <v>0</v>
      </c>
      <c r="J7" s="157"/>
      <c r="K7" s="158"/>
      <c r="L7" s="156">
        <f>IF(AND(ISNUMBER(L8),ISNUMBER(N8)),IF(L8=N8,Seadista!B6,IF(L8-N8&gt;0,Seadista!B4,Seadista!B5)),"Mängimata")</f>
        <v>0</v>
      </c>
      <c r="M7" s="157"/>
      <c r="N7" s="158"/>
      <c r="O7" s="156">
        <f>IF(AND(ISNUMBER(O8),ISNUMBER(Q8)),IF(O8=Q8,Seadista!$B$6,IF(O8-Q8&gt;0,Seadista!$B$4,Seadista!$B$5)),"Mängimata")</f>
        <v>0</v>
      </c>
      <c r="P7" s="157"/>
      <c r="Q7" s="158"/>
      <c r="R7" s="150">
        <f>SUMIF($C7:$O7,"&gt;=0")</f>
        <v>0</v>
      </c>
      <c r="S7" s="152">
        <f>IF(AND(ISNUMBER(C8),ISNUMBER(E8),ISNUMBER(I8),ISNUMBER(K8),ISNUMBER(L8),ISNUMBER(N8),ISNUMBER(O8),ISNUMBER(Q8)),C8-E8+I8-K8+L8-N8+O8-Q8,"pooleli")</f>
        <v>-40</v>
      </c>
      <c r="T7" s="26">
        <f>RANK($R7,$R$5:$R$14,-1)</f>
        <v>1</v>
      </c>
      <c r="U7" s="27">
        <f>RANK($S7,$S$5:$S$14,-1)*0.01</f>
        <v>0.01</v>
      </c>
      <c r="V7" s="28">
        <f>T7+U7</f>
        <v>1.01</v>
      </c>
      <c r="W7" s="154">
        <f>IF(AND(ISNUMBER($V$5),ISNUMBER($V$7),ISNUMBER($V$9),ISNUMBER($V$11),ISNUMBER($V$13)),RANK($V7,$V$5:$V$14),"pooleli")</f>
        <v>5</v>
      </c>
    </row>
    <row r="8" spans="1:23" s="14" customFormat="1" ht="30" customHeight="1">
      <c r="A8" s="162"/>
      <c r="B8" s="164"/>
      <c r="C8" s="29">
        <f>IF(ISBLANK(H6),"",H6)</f>
        <v>9</v>
      </c>
      <c r="D8" s="30" t="s">
        <v>56</v>
      </c>
      <c r="E8" s="31">
        <f>IF(ISBLANK(F6),"",F6)</f>
        <v>30</v>
      </c>
      <c r="F8" s="147"/>
      <c r="G8" s="148"/>
      <c r="H8" s="149"/>
      <c r="I8" s="29">
        <v>23</v>
      </c>
      <c r="J8" s="30" t="s">
        <v>56</v>
      </c>
      <c r="K8" s="31">
        <v>31</v>
      </c>
      <c r="L8" s="29">
        <v>21</v>
      </c>
      <c r="M8" s="30" t="s">
        <v>56</v>
      </c>
      <c r="N8" s="31">
        <v>29</v>
      </c>
      <c r="O8" s="29">
        <v>24</v>
      </c>
      <c r="P8" s="30" t="s">
        <v>56</v>
      </c>
      <c r="Q8" s="31">
        <v>27</v>
      </c>
      <c r="R8" s="151"/>
      <c r="S8" s="159"/>
      <c r="T8" s="35"/>
      <c r="U8" s="36"/>
      <c r="V8" s="37"/>
      <c r="W8" s="160"/>
    </row>
    <row r="9" spans="1:23" s="14" customFormat="1" ht="30" customHeight="1">
      <c r="A9" s="161">
        <f>TRANSPOSE(I4)</f>
        <v>3</v>
      </c>
      <c r="B9" s="163" t="s">
        <v>270</v>
      </c>
      <c r="C9" s="156">
        <f>IF(AND(ISNUMBER(C10),ISNUMBER(E10)),IF(C10=E10,Seadista!B6,IF(C10-E10&gt;0,Seadista!B4,Seadista!B5)),"Mängimata")</f>
        <v>0</v>
      </c>
      <c r="D9" s="157"/>
      <c r="E9" s="158"/>
      <c r="F9" s="156">
        <f>IF(AND(ISNUMBER(F10),ISNUMBER(H10)),IF(F10=H10,Seadista!B6,IF(F10-H10&gt;0,Seadista!B4,Seadista!B5)),"Mängimata")</f>
        <v>2</v>
      </c>
      <c r="G9" s="157"/>
      <c r="H9" s="158"/>
      <c r="I9" s="144"/>
      <c r="J9" s="145"/>
      <c r="K9" s="146"/>
      <c r="L9" s="156">
        <f>IF(AND(ISNUMBER(L10),ISNUMBER(N10)),IF(L10=N10,Seadista!B6,IF(L10-N10&gt;0,Seadista!B4,Seadista!B5)),"Mängimata")</f>
        <v>2</v>
      </c>
      <c r="M9" s="157"/>
      <c r="N9" s="158"/>
      <c r="O9" s="156">
        <f>IF(AND(ISNUMBER(O10),ISNUMBER(Q10)),IF(O10=Q10,Seadista!$B$6,IF(O10-Q10&gt;0,Seadista!$B$4,Seadista!$B$5)),"Mängimata")</f>
        <v>2</v>
      </c>
      <c r="P9" s="157"/>
      <c r="Q9" s="158"/>
      <c r="R9" s="165">
        <f>SUMIF($C9:$O9,"&gt;=0")</f>
        <v>6</v>
      </c>
      <c r="S9" s="152">
        <f>IF(AND(ISNUMBER(F10),ISNUMBER(H10),ISNUMBER(C10),ISNUMBER(E10),ISNUMBER(L10),ISNUMBER(N10),ISNUMBER(O10),ISNUMBER(Q10)),F10-H10+C10-E10+L10-N10+O10-Q10,"pooleli")</f>
        <v>30</v>
      </c>
      <c r="T9" s="38">
        <f>RANK($R9,$R$5:$R$14,-1)</f>
        <v>4</v>
      </c>
      <c r="U9" s="38">
        <f>RANK($S9,$S$5:$S$14,-1)*0.01</f>
        <v>0.04</v>
      </c>
      <c r="V9" s="38">
        <f>T9+U9</f>
        <v>4.04</v>
      </c>
      <c r="W9" s="154">
        <f>IF(AND(ISNUMBER($V$5),ISNUMBER($V$7),ISNUMBER($V$9),ISNUMBER($V$11),ISNUMBER($V$13)),RANK($V9,$V$5:$V$14),"pooleli")</f>
        <v>2</v>
      </c>
    </row>
    <row r="10" spans="1:23" s="14" customFormat="1" ht="30" customHeight="1">
      <c r="A10" s="162"/>
      <c r="B10" s="164"/>
      <c r="C10" s="29">
        <f>IF(ISBLANK(K6),"",K6)</f>
        <v>23</v>
      </c>
      <c r="D10" s="30" t="s">
        <v>56</v>
      </c>
      <c r="E10" s="31">
        <f>IF(ISBLANK(I6),"",I6)</f>
        <v>25</v>
      </c>
      <c r="F10" s="29">
        <f>IF(ISBLANK(K8),"",K8)</f>
        <v>31</v>
      </c>
      <c r="G10" s="30" t="s">
        <v>56</v>
      </c>
      <c r="H10" s="31">
        <f>IF(ISBLANK(I8),"",I8)</f>
        <v>23</v>
      </c>
      <c r="I10" s="147"/>
      <c r="J10" s="148"/>
      <c r="K10" s="149"/>
      <c r="L10" s="29">
        <v>34</v>
      </c>
      <c r="M10" s="30" t="s">
        <v>56</v>
      </c>
      <c r="N10" s="31">
        <v>15</v>
      </c>
      <c r="O10" s="29">
        <v>23</v>
      </c>
      <c r="P10" s="30" t="s">
        <v>56</v>
      </c>
      <c r="Q10" s="31">
        <v>18</v>
      </c>
      <c r="R10" s="165"/>
      <c r="S10" s="159"/>
      <c r="T10" s="38"/>
      <c r="U10" s="38"/>
      <c r="V10" s="38"/>
      <c r="W10" s="160"/>
    </row>
    <row r="11" spans="1:23" s="14" customFormat="1" ht="30" customHeight="1">
      <c r="A11" s="161">
        <f>TRANSPOSE(L4)</f>
        <v>4</v>
      </c>
      <c r="B11" s="163" t="s">
        <v>238</v>
      </c>
      <c r="C11" s="156">
        <f>IF(AND(ISNUMBER(C12),ISNUMBER(E12)),IF(C12=E12,Seadista!$B$6,IF(C12-E12&gt;0,Seadista!$B$4,Seadista!$B$5)),"Mängimata")</f>
        <v>0</v>
      </c>
      <c r="D11" s="157"/>
      <c r="E11" s="158"/>
      <c r="F11" s="156">
        <f>IF(AND(ISNUMBER(F12),ISNUMBER(H12)),IF(F12=H12,Seadista!$B$6,IF(F12-H12&gt;0,Seadista!$B$4,Seadista!$B$5)),"Mängimata")</f>
        <v>2</v>
      </c>
      <c r="G11" s="157"/>
      <c r="H11" s="158"/>
      <c r="I11" s="156">
        <f>IF(AND(ISNUMBER(I12),ISNUMBER(K12)),IF(I12=K12,Seadista!$B$6,IF(I12-K12&gt;0,Seadista!$B$4,Seadista!$B$5)),"Mängimata")</f>
        <v>0</v>
      </c>
      <c r="J11" s="157"/>
      <c r="K11" s="158"/>
      <c r="L11" s="144"/>
      <c r="M11" s="145"/>
      <c r="N11" s="146"/>
      <c r="O11" s="156">
        <f>IF(AND(ISNUMBER(O12),ISNUMBER(Q12)),IF(O12=Q12,Seadista!$B$6,IF(O12-Q12&gt;0,Seadista!$B$4,Seadista!$B$5)),"Mängimata")</f>
        <v>1</v>
      </c>
      <c r="P11" s="157"/>
      <c r="Q11" s="158"/>
      <c r="R11" s="150">
        <f>SUMIF($C11:$O11,"&gt;=0")</f>
        <v>3</v>
      </c>
      <c r="S11" s="152">
        <f>IF(AND(ISNUMBER(F12),ISNUMBER(H12),ISNUMBER(I12),ISNUMBER(K12),ISNUMBER(C12),ISNUMBER(E12),ISNUMBER(O12),ISNUMBER(Q12)),F12-H12+I12-K12+C12-E12+O12-Q12,"pooleli")</f>
        <v>-38</v>
      </c>
      <c r="T11" s="26">
        <f>RANK($R11,$R$5:$R$14,-1)</f>
        <v>2</v>
      </c>
      <c r="U11" s="27">
        <f>RANK($S11,$S$5:$S$14,-1)*0.01</f>
        <v>0.02</v>
      </c>
      <c r="V11" s="28">
        <f>T11+U11</f>
        <v>2.02</v>
      </c>
      <c r="W11" s="154">
        <f>IF(AND(ISNUMBER($V$5),ISNUMBER($V$7),ISNUMBER($V$9),ISNUMBER($V$11),ISNUMBER($V$13)),RANK($V11,$V$5:$V$14),"pooleli")</f>
        <v>4</v>
      </c>
    </row>
    <row r="12" spans="1:23" s="14" customFormat="1" ht="30" customHeight="1">
      <c r="A12" s="162"/>
      <c r="B12" s="164"/>
      <c r="C12" s="29">
        <f>IF(ISBLANK(N6),"",N6)</f>
        <v>12</v>
      </c>
      <c r="D12" s="30" t="s">
        <v>56</v>
      </c>
      <c r="E12" s="31">
        <f>IF(ISBLANK(L6),"",L6)</f>
        <v>39</v>
      </c>
      <c r="F12" s="29">
        <f>IF(ISBLANK(N8),"",N8)</f>
        <v>29</v>
      </c>
      <c r="G12" s="30" t="s">
        <v>56</v>
      </c>
      <c r="H12" s="31">
        <f>IF(ISBLANK(L8),"",L8)</f>
        <v>21</v>
      </c>
      <c r="I12" s="29">
        <f>IF(ISBLANK(N10),"",N10)</f>
        <v>15</v>
      </c>
      <c r="J12" s="30" t="s">
        <v>56</v>
      </c>
      <c r="K12" s="31">
        <f>IF(ISBLANK(L10),"",L10)</f>
        <v>34</v>
      </c>
      <c r="L12" s="147"/>
      <c r="M12" s="148"/>
      <c r="N12" s="149"/>
      <c r="O12" s="29">
        <v>35</v>
      </c>
      <c r="P12" s="30" t="s">
        <v>56</v>
      </c>
      <c r="Q12" s="31">
        <v>35</v>
      </c>
      <c r="R12" s="151"/>
      <c r="S12" s="159"/>
      <c r="T12" s="35"/>
      <c r="U12" s="36"/>
      <c r="V12" s="37"/>
      <c r="W12" s="160"/>
    </row>
    <row r="13" spans="1:23" s="16" customFormat="1" ht="30" customHeight="1">
      <c r="A13" s="161">
        <f>TRANSPOSE(O4)</f>
        <v>5</v>
      </c>
      <c r="B13" s="163" t="s">
        <v>266</v>
      </c>
      <c r="C13" s="156">
        <f>IF(AND(ISNUMBER(C14),ISNUMBER(E14)),IF(C14=E14,Seadista!$B$6,IF(C14-E14&gt;0,Seadista!$B$4,Seadista!$B$5)),"Mängimata")</f>
        <v>0</v>
      </c>
      <c r="D13" s="157"/>
      <c r="E13" s="158"/>
      <c r="F13" s="156">
        <f>IF(AND(ISNUMBER(F14),ISNUMBER(H14)),IF(F14=H14,Seadista!$B$6,IF(F14-H14&gt;0,Seadista!$B$4,Seadista!$B$5)),"Mängimata")</f>
        <v>2</v>
      </c>
      <c r="G13" s="157"/>
      <c r="H13" s="158"/>
      <c r="I13" s="156">
        <f>IF(AND(ISNUMBER(I14),ISNUMBER(K14)),IF(I14=K14,Seadista!$B$6,IF(I14-K14&gt;0,Seadista!$B$4,Seadista!$B$5)),"Mängimata")</f>
        <v>0</v>
      </c>
      <c r="J13" s="157"/>
      <c r="K13" s="158"/>
      <c r="L13" s="156">
        <f>IF(AND(ISNUMBER(L14),ISNUMBER(N14)),IF(L14=N14,Seadista!$B$6,IF(L14-N14&gt;0,Seadista!$B$4,Seadista!$B$5)),"Mängimata")</f>
        <v>1</v>
      </c>
      <c r="M13" s="157"/>
      <c r="N13" s="158"/>
      <c r="O13" s="144"/>
      <c r="P13" s="145"/>
      <c r="Q13" s="146"/>
      <c r="R13" s="150">
        <f>SUMIF($C13:$P13,"&gt;=0")</f>
        <v>3</v>
      </c>
      <c r="S13" s="152">
        <f>IF(AND(ISNUMBER(C14),ISNUMBER(E14),ISNUMBER(F14),ISNUMBER(H14),ISNUMBER(I14),ISNUMBER(K14),ISNUMBER(L14),ISNUMBER(N14)),C14-E14+F14-H14+I14-K14+L14-N14,"pooleli")</f>
        <v>-28</v>
      </c>
      <c r="T13" s="39">
        <f>RANK($R13,$R$5:$R$14,-1)</f>
        <v>2</v>
      </c>
      <c r="U13" s="38">
        <f>RANK($S13,$S$5:$S$14,-1)*0.01</f>
        <v>0.03</v>
      </c>
      <c r="V13" s="40">
        <f>T13+U13</f>
        <v>2.0299999999999998</v>
      </c>
      <c r="W13" s="154">
        <f>IF(AND(ISNUMBER($V$5),ISNUMBER($V$7),ISNUMBER($V$9),ISNUMBER($V$11),ISNUMBER($V$13)),RANK($V13,$V$5:$V$14),"pooleli")</f>
        <v>3</v>
      </c>
    </row>
    <row r="14" spans="1:23" s="16" customFormat="1" ht="30" customHeight="1">
      <c r="A14" s="162"/>
      <c r="B14" s="164"/>
      <c r="C14" s="29">
        <f>IF(ISBLANK(Q$6),"",Q$6)</f>
        <v>14</v>
      </c>
      <c r="D14" s="30" t="s">
        <v>56</v>
      </c>
      <c r="E14" s="31">
        <f>IF(ISBLANK(O$6),"",O$6)</f>
        <v>40</v>
      </c>
      <c r="F14" s="29">
        <f>IF(ISBLANK(Q8),"",Q8)</f>
        <v>27</v>
      </c>
      <c r="G14" s="30" t="s">
        <v>56</v>
      </c>
      <c r="H14" s="31">
        <f>IF(ISBLANK(O8),"",O8)</f>
        <v>24</v>
      </c>
      <c r="I14" s="29">
        <f>IF(ISBLANK(Q10),"",Q10)</f>
        <v>18</v>
      </c>
      <c r="J14" s="30" t="s">
        <v>56</v>
      </c>
      <c r="K14" s="31">
        <f>IF(ISBLANK(O10),"",O10)</f>
        <v>23</v>
      </c>
      <c r="L14" s="29">
        <f>IF(ISBLANK(Q12),"",Q12)</f>
        <v>35</v>
      </c>
      <c r="M14" s="30" t="s">
        <v>56</v>
      </c>
      <c r="N14" s="31">
        <f>IF(ISBLANK(O12),"",O12)</f>
        <v>35</v>
      </c>
      <c r="O14" s="147"/>
      <c r="P14" s="148"/>
      <c r="Q14" s="149"/>
      <c r="R14" s="151"/>
      <c r="S14" s="153"/>
      <c r="T14" s="36"/>
      <c r="U14" s="36"/>
      <c r="V14" s="36"/>
      <c r="W14" s="155"/>
    </row>
  </sheetData>
  <mergeCells count="56">
    <mergeCell ref="A3:W3"/>
    <mergeCell ref="C4:E4"/>
    <mergeCell ref="F4:H4"/>
    <mergeCell ref="I4:K4"/>
    <mergeCell ref="L4:N4"/>
    <mergeCell ref="O4:Q4"/>
    <mergeCell ref="O5:Q5"/>
    <mergeCell ref="R5:R6"/>
    <mergeCell ref="S5:S6"/>
    <mergeCell ref="W5:W6"/>
    <mergeCell ref="A7:A8"/>
    <mergeCell ref="B7:B8"/>
    <mergeCell ref="C7:E7"/>
    <mergeCell ref="F7:H8"/>
    <mergeCell ref="I7:K7"/>
    <mergeCell ref="L7:N7"/>
    <mergeCell ref="A5:A6"/>
    <mergeCell ref="B5:B6"/>
    <mergeCell ref="C5:E6"/>
    <mergeCell ref="F5:H5"/>
    <mergeCell ref="I5:K5"/>
    <mergeCell ref="L5:N5"/>
    <mergeCell ref="O7:Q7"/>
    <mergeCell ref="R7:R8"/>
    <mergeCell ref="S7:S8"/>
    <mergeCell ref="W7:W8"/>
    <mergeCell ref="A9:A10"/>
    <mergeCell ref="B9:B10"/>
    <mergeCell ref="C9:E9"/>
    <mergeCell ref="F9:H9"/>
    <mergeCell ref="I9:K10"/>
    <mergeCell ref="L9:N9"/>
    <mergeCell ref="A11:A12"/>
    <mergeCell ref="B11:B12"/>
    <mergeCell ref="C11:E11"/>
    <mergeCell ref="F11:H11"/>
    <mergeCell ref="I11:K11"/>
    <mergeCell ref="L13:N13"/>
    <mergeCell ref="O9:Q9"/>
    <mergeCell ref="R9:R10"/>
    <mergeCell ref="S9:S10"/>
    <mergeCell ref="W9:W10"/>
    <mergeCell ref="L11:N12"/>
    <mergeCell ref="A13:A14"/>
    <mergeCell ref="B13:B14"/>
    <mergeCell ref="C13:E13"/>
    <mergeCell ref="F13:H13"/>
    <mergeCell ref="I13:K13"/>
    <mergeCell ref="O13:Q14"/>
    <mergeCell ref="R13:R14"/>
    <mergeCell ref="S13:S14"/>
    <mergeCell ref="W13:W14"/>
    <mergeCell ref="O11:Q11"/>
    <mergeCell ref="R11:R12"/>
    <mergeCell ref="S11:S12"/>
    <mergeCell ref="W11:W12"/>
  </mergeCells>
  <printOptions horizontalCentered="1"/>
  <pageMargins left="0.51181102362204722" right="0.27559055118110237" top="0.74803149606299213" bottom="0.51181102362204722" header="0.31496062992125984" footer="0.31496062992125984"/>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4"/>
  <sheetViews>
    <sheetView topLeftCell="A3" zoomScale="90" zoomScaleNormal="90" workbookViewId="0">
      <selection activeCell="O9" sqref="O9:Q9"/>
    </sheetView>
  </sheetViews>
  <sheetFormatPr defaultColWidth="8.7109375" defaultRowHeight="15.75"/>
  <cols>
    <col min="1" max="1" width="4.42578125" style="21" customWidth="1"/>
    <col min="2" max="2" width="27.28515625" style="16" customWidth="1"/>
    <col min="3" max="3" width="4.7109375" style="17" customWidth="1"/>
    <col min="4" max="4" width="2" style="17" customWidth="1"/>
    <col min="5" max="6" width="4.7109375" style="17" customWidth="1"/>
    <col min="7" max="7" width="2" style="17" customWidth="1"/>
    <col min="8" max="9" width="4.7109375" style="17" customWidth="1"/>
    <col min="10" max="10" width="2" style="17" customWidth="1"/>
    <col min="11" max="11" width="4.7109375" style="17" customWidth="1"/>
    <col min="12" max="12" width="4.7109375" style="16" customWidth="1"/>
    <col min="13" max="13" width="2" style="16" customWidth="1"/>
    <col min="14" max="14" width="4.7109375" style="16" customWidth="1"/>
    <col min="15" max="15" width="4.7109375" style="22" customWidth="1"/>
    <col min="16" max="16" width="2" style="22" customWidth="1"/>
    <col min="17" max="17" width="4.7109375" style="22" customWidth="1"/>
    <col min="18" max="19" width="10.7109375" style="16" customWidth="1"/>
    <col min="20" max="22" width="14.42578125" style="18" hidden="1" customWidth="1"/>
    <col min="23" max="23" width="10.7109375" style="18" customWidth="1"/>
  </cols>
  <sheetData>
    <row r="1" spans="1:23" s="15" customFormat="1" ht="52.5" customHeight="1">
      <c r="B1" s="90" t="str">
        <f>TRANSPOSE(Seadista!A9)</f>
        <v>Tallinn Handball Cup 2015</v>
      </c>
      <c r="N1" s="14"/>
      <c r="O1" s="14"/>
      <c r="P1" s="14"/>
      <c r="Q1" s="14"/>
    </row>
    <row r="2" spans="1:23" s="16" customFormat="1" ht="37.5" customHeight="1">
      <c r="B2" s="92"/>
      <c r="C2" s="17"/>
      <c r="D2" s="17"/>
      <c r="E2" s="17"/>
      <c r="F2" s="17"/>
      <c r="G2" s="17"/>
      <c r="H2" s="17"/>
      <c r="I2" s="17"/>
      <c r="J2" s="17"/>
      <c r="K2" s="17"/>
      <c r="N2" s="18"/>
      <c r="O2" s="18"/>
      <c r="P2" s="18"/>
      <c r="Q2" s="18"/>
    </row>
    <row r="3" spans="1:23" s="19" customFormat="1" ht="30" customHeight="1">
      <c r="A3" s="166" t="s">
        <v>278</v>
      </c>
      <c r="B3" s="167"/>
      <c r="C3" s="167"/>
      <c r="D3" s="167"/>
      <c r="E3" s="167"/>
      <c r="F3" s="167"/>
      <c r="G3" s="167"/>
      <c r="H3" s="167"/>
      <c r="I3" s="167"/>
      <c r="J3" s="167"/>
      <c r="K3" s="167"/>
      <c r="L3" s="167"/>
      <c r="M3" s="167"/>
      <c r="N3" s="167"/>
      <c r="O3" s="167"/>
      <c r="P3" s="167"/>
      <c r="Q3" s="167"/>
      <c r="R3" s="167"/>
      <c r="S3" s="167"/>
      <c r="T3" s="167"/>
      <c r="U3" s="167"/>
      <c r="V3" s="167"/>
      <c r="W3" s="168"/>
    </row>
    <row r="4" spans="1:23" s="20" customFormat="1" ht="20.25" customHeight="1">
      <c r="A4" s="52"/>
      <c r="B4" s="53" t="s">
        <v>50</v>
      </c>
      <c r="C4" s="169">
        <v>1</v>
      </c>
      <c r="D4" s="170"/>
      <c r="E4" s="171"/>
      <c r="F4" s="169">
        <v>2</v>
      </c>
      <c r="G4" s="170"/>
      <c r="H4" s="171"/>
      <c r="I4" s="169">
        <v>3</v>
      </c>
      <c r="J4" s="170"/>
      <c r="K4" s="171"/>
      <c r="L4" s="169">
        <v>4</v>
      </c>
      <c r="M4" s="170"/>
      <c r="N4" s="171"/>
      <c r="O4" s="169">
        <v>5</v>
      </c>
      <c r="P4" s="170"/>
      <c r="Q4" s="171"/>
      <c r="R4" s="25" t="s">
        <v>51</v>
      </c>
      <c r="S4" s="25" t="s">
        <v>52</v>
      </c>
      <c r="T4" s="54" t="s">
        <v>53</v>
      </c>
      <c r="U4" s="54" t="s">
        <v>54</v>
      </c>
      <c r="V4" s="54"/>
      <c r="W4" s="25" t="s">
        <v>55</v>
      </c>
    </row>
    <row r="5" spans="1:23" s="14" customFormat="1" ht="30" customHeight="1">
      <c r="A5" s="161">
        <f>TRANSPOSE(C4)</f>
        <v>1</v>
      </c>
      <c r="B5" s="163" t="s">
        <v>125</v>
      </c>
      <c r="C5" s="144"/>
      <c r="D5" s="145"/>
      <c r="E5" s="146"/>
      <c r="F5" s="156">
        <f>IF(AND(ISNUMBER(F6),ISNUMBER(H6)),IF(F6=H6,Seadista!B6,IF(F6-H6&gt;0,Seadista!B4,Seadista!B5)),"Mängimata")</f>
        <v>1</v>
      </c>
      <c r="G5" s="157"/>
      <c r="H5" s="158"/>
      <c r="I5" s="156">
        <f>IF(AND(ISNUMBER(I6),ISNUMBER(K6)),IF(I6=K6,Seadista!B6,IF(I6-K6&gt;0,Seadista!B4,Seadista!B5)),"Mängimata")</f>
        <v>0</v>
      </c>
      <c r="J5" s="157"/>
      <c r="K5" s="158"/>
      <c r="L5" s="156">
        <f>IF(AND(ISNUMBER(L6),ISNUMBER(N6)),IF(L6=N6,Seadista!$B$6,IF(L6-N6&gt;0,Seadista!$B$4,Seadista!$B$5)),"Mängimata")</f>
        <v>2</v>
      </c>
      <c r="M5" s="157"/>
      <c r="N5" s="158"/>
      <c r="O5" s="156">
        <f>IF(AND(ISNUMBER(O6),ISNUMBER(Q6)),IF(O6=Q6,Seadista!$B$6,IF(O6-Q6&gt;0,Seadista!$B$4,Seadista!$B$5)),"Mängimata")</f>
        <v>2</v>
      </c>
      <c r="P5" s="157"/>
      <c r="Q5" s="158"/>
      <c r="R5" s="150">
        <f>SUMIF($C5:$O5,"&gt;=0")</f>
        <v>5</v>
      </c>
      <c r="S5" s="152">
        <f>IF(AND(ISNUMBER(F6),ISNUMBER(H6),ISNUMBER(I6),ISNUMBER(K6),ISNUMBER(L6),ISNUMBER(N6),ISNUMBER(O6),ISNUMBER(Q6)),F6-H6+I6-K6+L6-N6+O6-Q6,"pooleli")</f>
        <v>40</v>
      </c>
      <c r="T5" s="26">
        <f>RANK($R5,$R$5:$R$14,-1)</f>
        <v>3</v>
      </c>
      <c r="U5" s="27">
        <f>RANK($S5,$S$5:$S$14,-1)*0.01</f>
        <v>0.03</v>
      </c>
      <c r="V5" s="28">
        <f>T5+U5</f>
        <v>3.03</v>
      </c>
      <c r="W5" s="154">
        <f>IF(AND(ISNUMBER($V$5),ISNUMBER($V$7),ISNUMBER($V$9),ISNUMBER($V$11),ISNUMBER($V$13)),RANK($V5,$V$5:$V$14),"pooleli")</f>
        <v>3</v>
      </c>
    </row>
    <row r="6" spans="1:23" s="14" customFormat="1" ht="30" customHeight="1">
      <c r="A6" s="162"/>
      <c r="B6" s="164"/>
      <c r="C6" s="147"/>
      <c r="D6" s="148"/>
      <c r="E6" s="149"/>
      <c r="F6" s="29">
        <v>29</v>
      </c>
      <c r="G6" s="30" t="s">
        <v>56</v>
      </c>
      <c r="H6" s="31">
        <v>29</v>
      </c>
      <c r="I6" s="29">
        <v>25</v>
      </c>
      <c r="J6" s="30" t="s">
        <v>56</v>
      </c>
      <c r="K6" s="31">
        <v>32</v>
      </c>
      <c r="L6" s="29">
        <v>39</v>
      </c>
      <c r="M6" s="30" t="s">
        <v>56</v>
      </c>
      <c r="N6" s="31">
        <v>12</v>
      </c>
      <c r="O6" s="29">
        <v>32</v>
      </c>
      <c r="P6" s="30" t="s">
        <v>56</v>
      </c>
      <c r="Q6" s="31">
        <v>12</v>
      </c>
      <c r="R6" s="165"/>
      <c r="S6" s="159"/>
      <c r="T6" s="32"/>
      <c r="U6" s="33"/>
      <c r="V6" s="34"/>
      <c r="W6" s="160"/>
    </row>
    <row r="7" spans="1:23" s="14" customFormat="1" ht="30" customHeight="1">
      <c r="A7" s="161">
        <f>TRANSPOSE(F4)</f>
        <v>2</v>
      </c>
      <c r="B7" s="163" t="s">
        <v>279</v>
      </c>
      <c r="C7" s="156">
        <f>IF(AND(ISNUMBER(C8),ISNUMBER(E8)),IF(C8=E8,Seadista!B6,IF(C8-E8&gt;0,Seadista!B4,Seadista!B5)),"Mängimata")</f>
        <v>1</v>
      </c>
      <c r="D7" s="157"/>
      <c r="E7" s="158"/>
      <c r="F7" s="144"/>
      <c r="G7" s="145"/>
      <c r="H7" s="146"/>
      <c r="I7" s="156">
        <f>IF(AND(ISNUMBER(I8),ISNUMBER(K8)),IF(I8=K8,Seadista!B6,IF(I8-K8&gt;0,Seadista!B4,Seadista!B5)),"Mängimata")</f>
        <v>0</v>
      </c>
      <c r="J7" s="157"/>
      <c r="K7" s="158"/>
      <c r="L7" s="156">
        <f>IF(AND(ISNUMBER(L8),ISNUMBER(N8)),IF(L8=N8,Seadista!B6,IF(L8-N8&gt;0,Seadista!B4,Seadista!B5)),"Mängimata")</f>
        <v>2</v>
      </c>
      <c r="M7" s="157"/>
      <c r="N7" s="158"/>
      <c r="O7" s="156">
        <f>IF(AND(ISNUMBER(O8),ISNUMBER(Q8)),IF(O8=Q8,Seadista!$B$6,IF(O8-Q8&gt;0,Seadista!$B$4,Seadista!$B$5)),"Mängimata")</f>
        <v>2</v>
      </c>
      <c r="P7" s="157"/>
      <c r="Q7" s="158"/>
      <c r="R7" s="150">
        <f>SUMIF($C7:$O7,"&gt;=0")</f>
        <v>5</v>
      </c>
      <c r="S7" s="152">
        <f>IF(AND(ISNUMBER(C8),ISNUMBER(E8),ISNUMBER(I8),ISNUMBER(K8),ISNUMBER(L8),ISNUMBER(N8),ISNUMBER(O8),ISNUMBER(Q8)),C8-E8+I8-K8+L8-N8+O8-Q8,"pooleli")</f>
        <v>48</v>
      </c>
      <c r="T7" s="26">
        <f>RANK($R7,$R$5:$R$14,-1)</f>
        <v>3</v>
      </c>
      <c r="U7" s="27">
        <f>RANK($S7,$S$5:$S$14,-1)*0.01</f>
        <v>0.05</v>
      </c>
      <c r="V7" s="28">
        <f>T7+U7</f>
        <v>3.05</v>
      </c>
      <c r="W7" s="154">
        <f>IF(AND(ISNUMBER($V$5),ISNUMBER($V$7),ISNUMBER($V$9),ISNUMBER($V$11),ISNUMBER($V$13)),RANK($V7,$V$5:$V$14),"pooleli")</f>
        <v>2</v>
      </c>
    </row>
    <row r="8" spans="1:23" s="14" customFormat="1" ht="30" customHeight="1">
      <c r="A8" s="162"/>
      <c r="B8" s="164"/>
      <c r="C8" s="29">
        <f>IF(ISBLANK(H6),"",H6)</f>
        <v>29</v>
      </c>
      <c r="D8" s="30" t="s">
        <v>56</v>
      </c>
      <c r="E8" s="31">
        <f>IF(ISBLANK(F6),"",F6)</f>
        <v>29</v>
      </c>
      <c r="F8" s="147"/>
      <c r="G8" s="148"/>
      <c r="H8" s="149"/>
      <c r="I8" s="29">
        <v>21</v>
      </c>
      <c r="J8" s="30" t="s">
        <v>56</v>
      </c>
      <c r="K8" s="31">
        <v>22</v>
      </c>
      <c r="L8" s="29">
        <v>41</v>
      </c>
      <c r="M8" s="30" t="s">
        <v>56</v>
      </c>
      <c r="N8" s="31">
        <v>16</v>
      </c>
      <c r="O8" s="29">
        <v>34</v>
      </c>
      <c r="P8" s="30" t="s">
        <v>56</v>
      </c>
      <c r="Q8" s="31">
        <v>10</v>
      </c>
      <c r="R8" s="151"/>
      <c r="S8" s="159"/>
      <c r="T8" s="35"/>
      <c r="U8" s="36"/>
      <c r="V8" s="37"/>
      <c r="W8" s="160"/>
    </row>
    <row r="9" spans="1:23" s="14" customFormat="1" ht="30" customHeight="1">
      <c r="A9" s="161">
        <f>TRANSPOSE(I4)</f>
        <v>3</v>
      </c>
      <c r="B9" s="163" t="s">
        <v>241</v>
      </c>
      <c r="C9" s="156">
        <f>IF(AND(ISNUMBER(C10),ISNUMBER(E10)),IF(C10=E10,Seadista!B6,IF(C10-E10&gt;0,Seadista!B4,Seadista!B5)),"Mängimata")</f>
        <v>2</v>
      </c>
      <c r="D9" s="157"/>
      <c r="E9" s="158"/>
      <c r="F9" s="156">
        <f>IF(AND(ISNUMBER(F10),ISNUMBER(H10)),IF(F10=H10,Seadista!B6,IF(F10-H10&gt;0,Seadista!B4,Seadista!B5)),"Mängimata")</f>
        <v>2</v>
      </c>
      <c r="G9" s="157"/>
      <c r="H9" s="158"/>
      <c r="I9" s="144"/>
      <c r="J9" s="145"/>
      <c r="K9" s="146"/>
      <c r="L9" s="156">
        <f>IF(AND(ISNUMBER(L10),ISNUMBER(N10)),IF(L10=N10,Seadista!B6,IF(L10-N10&gt;0,Seadista!B4,Seadista!B5)),"Mängimata")</f>
        <v>2</v>
      </c>
      <c r="M9" s="157"/>
      <c r="N9" s="158"/>
      <c r="O9" s="156">
        <f>IF(AND(ISNUMBER(O10),ISNUMBER(Q10)),IF(O10=Q10,Seadista!$B$6,IF(O10-Q10&gt;0,Seadista!$B$4,Seadista!$B$5)),"Mängimata")</f>
        <v>2</v>
      </c>
      <c r="P9" s="157"/>
      <c r="Q9" s="158"/>
      <c r="R9" s="165">
        <f>SUMIF($C9:$O9,"&gt;=0")</f>
        <v>8</v>
      </c>
      <c r="S9" s="152">
        <f>IF(AND(ISNUMBER(F10),ISNUMBER(H10),ISNUMBER(C10),ISNUMBER(E10),ISNUMBER(L10),ISNUMBER(N10),ISNUMBER(O10),ISNUMBER(Q10)),F10-H10+C10-E10+L10-N10+O10-Q10,"pooleli")</f>
        <v>43</v>
      </c>
      <c r="T9" s="38">
        <f>RANK($R9,$R$5:$R$14,-1)</f>
        <v>5</v>
      </c>
      <c r="U9" s="38">
        <f>RANK($S9,$S$5:$S$14,-1)*0.01</f>
        <v>0.04</v>
      </c>
      <c r="V9" s="38">
        <f>T9+U9</f>
        <v>5.04</v>
      </c>
      <c r="W9" s="154">
        <f>IF(AND(ISNUMBER($V$5),ISNUMBER($V$7),ISNUMBER($V$9),ISNUMBER($V$11),ISNUMBER($V$13)),RANK($V9,$V$5:$V$14),"pooleli")</f>
        <v>1</v>
      </c>
    </row>
    <row r="10" spans="1:23" s="14" customFormat="1" ht="30" customHeight="1">
      <c r="A10" s="162"/>
      <c r="B10" s="164"/>
      <c r="C10" s="29">
        <f>IF(ISBLANK(K6),"",K6)</f>
        <v>32</v>
      </c>
      <c r="D10" s="30" t="s">
        <v>56</v>
      </c>
      <c r="E10" s="31">
        <f>IF(ISBLANK(I6),"",I6)</f>
        <v>25</v>
      </c>
      <c r="F10" s="29">
        <f>IF(ISBLANK(K8),"",K8)</f>
        <v>22</v>
      </c>
      <c r="G10" s="30" t="s">
        <v>56</v>
      </c>
      <c r="H10" s="31">
        <f>IF(ISBLANK(I8),"",I8)</f>
        <v>21</v>
      </c>
      <c r="I10" s="147"/>
      <c r="J10" s="148"/>
      <c r="K10" s="149"/>
      <c r="L10" s="29">
        <v>35</v>
      </c>
      <c r="M10" s="30" t="s">
        <v>56</v>
      </c>
      <c r="N10" s="31">
        <v>13</v>
      </c>
      <c r="O10" s="29">
        <v>32</v>
      </c>
      <c r="P10" s="30" t="s">
        <v>56</v>
      </c>
      <c r="Q10" s="31">
        <v>19</v>
      </c>
      <c r="R10" s="165"/>
      <c r="S10" s="159"/>
      <c r="T10" s="38"/>
      <c r="U10" s="38"/>
      <c r="V10" s="38"/>
      <c r="W10" s="160"/>
    </row>
    <row r="11" spans="1:23" s="14" customFormat="1" ht="30" customHeight="1">
      <c r="A11" s="161">
        <f>TRANSPOSE(L4)</f>
        <v>4</v>
      </c>
      <c r="B11" s="163" t="s">
        <v>259</v>
      </c>
      <c r="C11" s="156">
        <f>IF(AND(ISNUMBER(C12),ISNUMBER(E12)),IF(C12=E12,Seadista!$B$6,IF(C12-E12&gt;0,Seadista!$B$4,Seadista!$B$5)),"Mängimata")</f>
        <v>0</v>
      </c>
      <c r="D11" s="157"/>
      <c r="E11" s="158"/>
      <c r="F11" s="156">
        <f>IF(AND(ISNUMBER(F12),ISNUMBER(H12)),IF(F12=H12,Seadista!$B$6,IF(F12-H12&gt;0,Seadista!$B$4,Seadista!$B$5)),"Mängimata")</f>
        <v>0</v>
      </c>
      <c r="G11" s="157"/>
      <c r="H11" s="158"/>
      <c r="I11" s="156">
        <f>IF(AND(ISNUMBER(I12),ISNUMBER(K12)),IF(I12=K12,Seadista!$B$6,IF(I12-K12&gt;0,Seadista!$B$4,Seadista!$B$5)),"Mängimata")</f>
        <v>0</v>
      </c>
      <c r="J11" s="157"/>
      <c r="K11" s="158"/>
      <c r="L11" s="144"/>
      <c r="M11" s="145"/>
      <c r="N11" s="146"/>
      <c r="O11" s="156">
        <f>IF(AND(ISNUMBER(O12),ISNUMBER(Q12)),IF(O12=Q12,Seadista!$B$6,IF(O12-Q12&gt;0,Seadista!$B$4,Seadista!$B$5)),"Mängimata")</f>
        <v>0</v>
      </c>
      <c r="P11" s="157"/>
      <c r="Q11" s="158"/>
      <c r="R11" s="150">
        <f>SUMIF($C11:$O11,"&gt;=0")</f>
        <v>0</v>
      </c>
      <c r="S11" s="152">
        <f>IF(AND(ISNUMBER(F12),ISNUMBER(H12),ISNUMBER(I12),ISNUMBER(K12),ISNUMBER(C12),ISNUMBER(E12),ISNUMBER(O12),ISNUMBER(Q12)),F12-H12+I12-K12+C12-E12+O12-Q12,"pooleli")</f>
        <v>-77</v>
      </c>
      <c r="T11" s="26">
        <f>RANK($R11,$R$5:$R$14,-1)</f>
        <v>1</v>
      </c>
      <c r="U11" s="27">
        <f>RANK($S11,$S$5:$S$14,-1)*0.01</f>
        <v>0.01</v>
      </c>
      <c r="V11" s="28">
        <f>T11+U11</f>
        <v>1.01</v>
      </c>
      <c r="W11" s="154">
        <f>IF(AND(ISNUMBER($V$5),ISNUMBER($V$7),ISNUMBER($V$9),ISNUMBER($V$11),ISNUMBER($V$13)),RANK($V11,$V$5:$V$14),"pooleli")</f>
        <v>5</v>
      </c>
    </row>
    <row r="12" spans="1:23" s="14" customFormat="1" ht="30" customHeight="1">
      <c r="A12" s="162"/>
      <c r="B12" s="164"/>
      <c r="C12" s="29">
        <f>IF(ISBLANK(N6),"",N6)</f>
        <v>12</v>
      </c>
      <c r="D12" s="30" t="s">
        <v>56</v>
      </c>
      <c r="E12" s="31">
        <f>IF(ISBLANK(L6),"",L6)</f>
        <v>39</v>
      </c>
      <c r="F12" s="29">
        <f>IF(ISBLANK(N8),"",N8)</f>
        <v>16</v>
      </c>
      <c r="G12" s="30" t="s">
        <v>56</v>
      </c>
      <c r="H12" s="31">
        <f>IF(ISBLANK(L8),"",L8)</f>
        <v>41</v>
      </c>
      <c r="I12" s="29">
        <f>IF(ISBLANK(N10),"",N10)</f>
        <v>13</v>
      </c>
      <c r="J12" s="30" t="s">
        <v>56</v>
      </c>
      <c r="K12" s="31">
        <f>IF(ISBLANK(L10),"",L10)</f>
        <v>35</v>
      </c>
      <c r="L12" s="147"/>
      <c r="M12" s="148"/>
      <c r="N12" s="149"/>
      <c r="O12" s="29">
        <v>17</v>
      </c>
      <c r="P12" s="30" t="s">
        <v>56</v>
      </c>
      <c r="Q12" s="31">
        <v>20</v>
      </c>
      <c r="R12" s="151"/>
      <c r="S12" s="159"/>
      <c r="T12" s="35"/>
      <c r="U12" s="36"/>
      <c r="V12" s="37"/>
      <c r="W12" s="160"/>
    </row>
    <row r="13" spans="1:23" s="16" customFormat="1" ht="30" customHeight="1">
      <c r="A13" s="161">
        <f>TRANSPOSE(O4)</f>
        <v>5</v>
      </c>
      <c r="B13" s="163" t="s">
        <v>280</v>
      </c>
      <c r="C13" s="156">
        <f>IF(AND(ISNUMBER(C14),ISNUMBER(E14)),IF(C14=E14,Seadista!$B$6,IF(C14-E14&gt;0,Seadista!$B$4,Seadista!$B$5)),"Mängimata")</f>
        <v>0</v>
      </c>
      <c r="D13" s="157"/>
      <c r="E13" s="158"/>
      <c r="F13" s="156">
        <f>IF(AND(ISNUMBER(F14),ISNUMBER(H14)),IF(F14=H14,Seadista!$B$6,IF(F14-H14&gt;0,Seadista!$B$4,Seadista!$B$5)),"Mängimata")</f>
        <v>0</v>
      </c>
      <c r="G13" s="157"/>
      <c r="H13" s="158"/>
      <c r="I13" s="156">
        <f>IF(AND(ISNUMBER(I14),ISNUMBER(K14)),IF(I14=K14,Seadista!$B$6,IF(I14-K14&gt;0,Seadista!$B$4,Seadista!$B$5)),"Mängimata")</f>
        <v>0</v>
      </c>
      <c r="J13" s="157"/>
      <c r="K13" s="158"/>
      <c r="L13" s="156">
        <f>IF(AND(ISNUMBER(L14),ISNUMBER(N14)),IF(L14=N14,Seadista!$B$6,IF(L14-N14&gt;0,Seadista!$B$4,Seadista!$B$5)),"Mängimata")</f>
        <v>2</v>
      </c>
      <c r="M13" s="157"/>
      <c r="N13" s="158"/>
      <c r="O13" s="144"/>
      <c r="P13" s="145"/>
      <c r="Q13" s="146"/>
      <c r="R13" s="150">
        <f>SUMIF($C13:$P13,"&gt;=0")</f>
        <v>2</v>
      </c>
      <c r="S13" s="152">
        <f>IF(AND(ISNUMBER(C14),ISNUMBER(E14),ISNUMBER(F14),ISNUMBER(H14),ISNUMBER(I14),ISNUMBER(K14),ISNUMBER(L14),ISNUMBER(N14)),C14-E14+F14-H14+I14-K14+L14-N14,"pooleli")</f>
        <v>-54</v>
      </c>
      <c r="T13" s="39">
        <f>RANK($R13,$R$5:$R$14,-1)</f>
        <v>2</v>
      </c>
      <c r="U13" s="38">
        <f>RANK($S13,$S$5:$S$14,-1)*0.01</f>
        <v>0.02</v>
      </c>
      <c r="V13" s="40">
        <f>T13+U13</f>
        <v>2.02</v>
      </c>
      <c r="W13" s="154">
        <f>IF(AND(ISNUMBER($V$5),ISNUMBER($V$7),ISNUMBER($V$9),ISNUMBER($V$11),ISNUMBER($V$13)),RANK($V13,$V$5:$V$14),"pooleli")</f>
        <v>4</v>
      </c>
    </row>
    <row r="14" spans="1:23" s="16" customFormat="1" ht="30" customHeight="1">
      <c r="A14" s="162"/>
      <c r="B14" s="164"/>
      <c r="C14" s="29">
        <f>IF(ISBLANK(Q$6),"",Q$6)</f>
        <v>12</v>
      </c>
      <c r="D14" s="30" t="s">
        <v>56</v>
      </c>
      <c r="E14" s="31">
        <f>IF(ISBLANK(O$6),"",O$6)</f>
        <v>32</v>
      </c>
      <c r="F14" s="29">
        <f>IF(ISBLANK(Q8),"",Q8)</f>
        <v>10</v>
      </c>
      <c r="G14" s="30" t="s">
        <v>56</v>
      </c>
      <c r="H14" s="31">
        <f>IF(ISBLANK(O8),"",O8)</f>
        <v>34</v>
      </c>
      <c r="I14" s="29">
        <f>IF(ISBLANK(Q10),"",Q10)</f>
        <v>19</v>
      </c>
      <c r="J14" s="30" t="s">
        <v>56</v>
      </c>
      <c r="K14" s="31">
        <f>IF(ISBLANK(O10),"",O10)</f>
        <v>32</v>
      </c>
      <c r="L14" s="29">
        <f>IF(ISBLANK(Q12),"",Q12)</f>
        <v>20</v>
      </c>
      <c r="M14" s="30" t="s">
        <v>56</v>
      </c>
      <c r="N14" s="31">
        <f>IF(ISBLANK(O12),"",O12)</f>
        <v>17</v>
      </c>
      <c r="O14" s="147"/>
      <c r="P14" s="148"/>
      <c r="Q14" s="149"/>
      <c r="R14" s="151"/>
      <c r="S14" s="153"/>
      <c r="T14" s="36"/>
      <c r="U14" s="36"/>
      <c r="V14" s="36"/>
      <c r="W14" s="155"/>
    </row>
  </sheetData>
  <mergeCells count="56">
    <mergeCell ref="A3:W3"/>
    <mergeCell ref="C4:E4"/>
    <mergeCell ref="F4:H4"/>
    <mergeCell ref="I4:K4"/>
    <mergeCell ref="L4:N4"/>
    <mergeCell ref="O4:Q4"/>
    <mergeCell ref="O5:Q5"/>
    <mergeCell ref="R5:R6"/>
    <mergeCell ref="S5:S6"/>
    <mergeCell ref="W5:W6"/>
    <mergeCell ref="A7:A8"/>
    <mergeCell ref="B7:B8"/>
    <mergeCell ref="C7:E7"/>
    <mergeCell ref="F7:H8"/>
    <mergeCell ref="I7:K7"/>
    <mergeCell ref="L7:N7"/>
    <mergeCell ref="A5:A6"/>
    <mergeCell ref="B5:B6"/>
    <mergeCell ref="C5:E6"/>
    <mergeCell ref="F5:H5"/>
    <mergeCell ref="I5:K5"/>
    <mergeCell ref="L5:N5"/>
    <mergeCell ref="O7:Q7"/>
    <mergeCell ref="R7:R8"/>
    <mergeCell ref="S7:S8"/>
    <mergeCell ref="W7:W8"/>
    <mergeCell ref="A9:A10"/>
    <mergeCell ref="B9:B10"/>
    <mergeCell ref="C9:E9"/>
    <mergeCell ref="F9:H9"/>
    <mergeCell ref="I9:K10"/>
    <mergeCell ref="L9:N9"/>
    <mergeCell ref="A11:A12"/>
    <mergeCell ref="B11:B12"/>
    <mergeCell ref="C11:E11"/>
    <mergeCell ref="F11:H11"/>
    <mergeCell ref="I11:K11"/>
    <mergeCell ref="L13:N13"/>
    <mergeCell ref="O9:Q9"/>
    <mergeCell ref="R9:R10"/>
    <mergeCell ref="S9:S10"/>
    <mergeCell ref="W9:W10"/>
    <mergeCell ref="L11:N12"/>
    <mergeCell ref="A13:A14"/>
    <mergeCell ref="B13:B14"/>
    <mergeCell ref="C13:E13"/>
    <mergeCell ref="F13:H13"/>
    <mergeCell ref="I13:K13"/>
    <mergeCell ref="O13:Q14"/>
    <mergeCell ref="R13:R14"/>
    <mergeCell ref="S13:S14"/>
    <mergeCell ref="W13:W14"/>
    <mergeCell ref="O11:Q11"/>
    <mergeCell ref="R11:R12"/>
    <mergeCell ref="S11:S12"/>
    <mergeCell ref="W11:W12"/>
  </mergeCells>
  <printOptions horizontalCentered="1"/>
  <pageMargins left="0.51181102362204722" right="0.27559055118110237" top="0.74803149606299213" bottom="0.51181102362204722" header="0.31496062992125984" footer="0.31496062992125984"/>
  <pageSetup paperSize="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4"/>
  <sheetViews>
    <sheetView topLeftCell="A4" zoomScale="80" zoomScaleNormal="80" workbookViewId="0">
      <selection activeCell="O6" sqref="O6"/>
    </sheetView>
  </sheetViews>
  <sheetFormatPr defaultColWidth="8.7109375" defaultRowHeight="15.75"/>
  <cols>
    <col min="1" max="1" width="4.42578125" style="21" customWidth="1"/>
    <col min="2" max="2" width="27.28515625" style="16" customWidth="1"/>
    <col min="3" max="3" width="4.7109375" style="17" customWidth="1"/>
    <col min="4" max="4" width="2" style="17" customWidth="1"/>
    <col min="5" max="6" width="4.7109375" style="17" customWidth="1"/>
    <col min="7" max="7" width="2" style="17" customWidth="1"/>
    <col min="8" max="9" width="4.7109375" style="17" customWidth="1"/>
    <col min="10" max="10" width="2" style="17" customWidth="1"/>
    <col min="11" max="11" width="4.7109375" style="17" customWidth="1"/>
    <col min="12" max="12" width="4.7109375" style="16" customWidth="1"/>
    <col min="13" max="13" width="2" style="16" customWidth="1"/>
    <col min="14" max="14" width="4.7109375" style="16" customWidth="1"/>
    <col min="15" max="15" width="4.7109375" style="22" customWidth="1"/>
    <col min="16" max="16" width="2" style="22" customWidth="1"/>
    <col min="17" max="17" width="4.7109375" style="22" customWidth="1"/>
    <col min="18" max="19" width="10.7109375" style="16" customWidth="1"/>
    <col min="20" max="22" width="14.42578125" style="18" hidden="1" customWidth="1"/>
    <col min="23" max="23" width="10.7109375" style="18" customWidth="1"/>
  </cols>
  <sheetData>
    <row r="1" spans="1:23" s="15" customFormat="1" ht="52.5" customHeight="1">
      <c r="B1" s="90" t="str">
        <f>TRANSPOSE(Seadista!A9)</f>
        <v>Tallinn Handball Cup 2015</v>
      </c>
      <c r="N1" s="14"/>
      <c r="O1" s="14"/>
      <c r="P1" s="14"/>
      <c r="Q1" s="14"/>
    </row>
    <row r="2" spans="1:23" s="16" customFormat="1" ht="37.5" customHeight="1">
      <c r="B2" s="92"/>
      <c r="C2" s="17"/>
      <c r="D2" s="17"/>
      <c r="E2" s="17"/>
      <c r="F2" s="17"/>
      <c r="G2" s="17"/>
      <c r="H2" s="17"/>
      <c r="I2" s="17"/>
      <c r="J2" s="17"/>
      <c r="K2" s="17"/>
      <c r="N2" s="18"/>
      <c r="O2" s="18"/>
      <c r="P2" s="18"/>
      <c r="Q2" s="18"/>
    </row>
    <row r="3" spans="1:23" s="19" customFormat="1" ht="30" customHeight="1">
      <c r="A3" s="166" t="s">
        <v>281</v>
      </c>
      <c r="B3" s="167"/>
      <c r="C3" s="167"/>
      <c r="D3" s="167"/>
      <c r="E3" s="167"/>
      <c r="F3" s="167"/>
      <c r="G3" s="167"/>
      <c r="H3" s="167"/>
      <c r="I3" s="167"/>
      <c r="J3" s="167"/>
      <c r="K3" s="167"/>
      <c r="L3" s="167"/>
      <c r="M3" s="167"/>
      <c r="N3" s="167"/>
      <c r="O3" s="167"/>
      <c r="P3" s="167"/>
      <c r="Q3" s="167"/>
      <c r="R3" s="167"/>
      <c r="S3" s="167"/>
      <c r="T3" s="167"/>
      <c r="U3" s="167"/>
      <c r="V3" s="167"/>
      <c r="W3" s="168"/>
    </row>
    <row r="4" spans="1:23" s="20" customFormat="1" ht="20.25" customHeight="1">
      <c r="A4" s="52"/>
      <c r="B4" s="53" t="s">
        <v>50</v>
      </c>
      <c r="C4" s="169">
        <v>1</v>
      </c>
      <c r="D4" s="170"/>
      <c r="E4" s="171"/>
      <c r="F4" s="169">
        <v>2</v>
      </c>
      <c r="G4" s="170"/>
      <c r="H4" s="171"/>
      <c r="I4" s="169">
        <v>3</v>
      </c>
      <c r="J4" s="170"/>
      <c r="K4" s="171"/>
      <c r="L4" s="169">
        <v>4</v>
      </c>
      <c r="M4" s="170"/>
      <c r="N4" s="171"/>
      <c r="O4" s="169">
        <v>5</v>
      </c>
      <c r="P4" s="170"/>
      <c r="Q4" s="171"/>
      <c r="R4" s="25" t="s">
        <v>51</v>
      </c>
      <c r="S4" s="25" t="s">
        <v>52</v>
      </c>
      <c r="T4" s="54" t="s">
        <v>53</v>
      </c>
      <c r="U4" s="54" t="s">
        <v>54</v>
      </c>
      <c r="V4" s="54"/>
      <c r="W4" s="25" t="s">
        <v>55</v>
      </c>
    </row>
    <row r="5" spans="1:23" s="14" customFormat="1" ht="30" customHeight="1">
      <c r="A5" s="161">
        <f>TRANSPOSE(C4)</f>
        <v>1</v>
      </c>
      <c r="B5" s="163" t="s">
        <v>283</v>
      </c>
      <c r="C5" s="144"/>
      <c r="D5" s="145"/>
      <c r="E5" s="146"/>
      <c r="F5" s="156">
        <f>IF(AND(ISNUMBER(F6),ISNUMBER(H6)),IF(F6=H6,Seadista!B6,IF(F6-H6&gt;0,Seadista!B4,Seadista!B5)),"Mängimata")</f>
        <v>2</v>
      </c>
      <c r="G5" s="157"/>
      <c r="H5" s="158"/>
      <c r="I5" s="156">
        <f>IF(AND(ISNUMBER(I6),ISNUMBER(K6)),IF(I6=K6,Seadista!B6,IF(I6-K6&gt;0,Seadista!B4,Seadista!B5)),"Mängimata")</f>
        <v>0</v>
      </c>
      <c r="J5" s="157"/>
      <c r="K5" s="158"/>
      <c r="L5" s="156">
        <f>IF(AND(ISNUMBER(L6),ISNUMBER(N6)),IF(L6=N6,Seadista!$B$6,IF(L6-N6&gt;0,Seadista!$B$4,Seadista!$B$5)),"Mängimata")</f>
        <v>2</v>
      </c>
      <c r="M5" s="157"/>
      <c r="N5" s="158"/>
      <c r="O5" s="156">
        <f>IF(AND(ISNUMBER(O6),ISNUMBER(Q6)),IF(O6=Q6,Seadista!$B$6,IF(O6-Q6&gt;0,Seadista!$B$4,Seadista!$B$5)),"Mängimata")</f>
        <v>1</v>
      </c>
      <c r="P5" s="157"/>
      <c r="Q5" s="158"/>
      <c r="R5" s="150">
        <f>SUMIF($C5:$O5,"&gt;=0")</f>
        <v>5</v>
      </c>
      <c r="S5" s="152">
        <f>IF(AND(ISNUMBER(F6),ISNUMBER(H6),ISNUMBER(I6),ISNUMBER(K6),ISNUMBER(L6),ISNUMBER(N6),ISNUMBER(O6),ISNUMBER(Q6)),F6-H6+I6-K6+L6-N6+O6-Q6,"pooleli")</f>
        <v>3</v>
      </c>
      <c r="T5" s="26">
        <f>RANK($R5,$R$5:$R$14,-1)</f>
        <v>3</v>
      </c>
      <c r="U5" s="27">
        <f>RANK($S5,$S$5:$S$14,-1)*0.01</f>
        <v>0.03</v>
      </c>
      <c r="V5" s="28">
        <f>T5+U5</f>
        <v>3.03</v>
      </c>
      <c r="W5" s="154">
        <f>IF(AND(ISNUMBER($V$5),ISNUMBER($V$7),ISNUMBER($V$9),ISNUMBER($V$11),ISNUMBER($V$13)),RANK($V5,$V$5:$V$14),"pooleli")</f>
        <v>3</v>
      </c>
    </row>
    <row r="6" spans="1:23" s="14" customFormat="1" ht="30" customHeight="1">
      <c r="A6" s="162"/>
      <c r="B6" s="164"/>
      <c r="C6" s="147"/>
      <c r="D6" s="148"/>
      <c r="E6" s="149"/>
      <c r="F6" s="29">
        <v>24</v>
      </c>
      <c r="G6" s="30" t="s">
        <v>56</v>
      </c>
      <c r="H6" s="31">
        <v>14</v>
      </c>
      <c r="I6" s="29">
        <v>29</v>
      </c>
      <c r="J6" s="30" t="s">
        <v>56</v>
      </c>
      <c r="K6" s="31">
        <v>44</v>
      </c>
      <c r="L6" s="29">
        <v>33</v>
      </c>
      <c r="M6" s="30" t="s">
        <v>56</v>
      </c>
      <c r="N6" s="31">
        <v>25</v>
      </c>
      <c r="O6" s="29">
        <v>21</v>
      </c>
      <c r="P6" s="30" t="s">
        <v>56</v>
      </c>
      <c r="Q6" s="31">
        <v>21</v>
      </c>
      <c r="R6" s="165"/>
      <c r="S6" s="159"/>
      <c r="T6" s="32"/>
      <c r="U6" s="33"/>
      <c r="V6" s="34"/>
      <c r="W6" s="160"/>
    </row>
    <row r="7" spans="1:23" s="14" customFormat="1" ht="30" customHeight="1">
      <c r="A7" s="161">
        <f>TRANSPOSE(F4)</f>
        <v>2</v>
      </c>
      <c r="B7" s="163" t="s">
        <v>282</v>
      </c>
      <c r="C7" s="156">
        <f>IF(AND(ISNUMBER(C8),ISNUMBER(E8)),IF(C8=E8,Seadista!B6,IF(C8-E8&gt;0,Seadista!B4,Seadista!B5)),"Mängimata")</f>
        <v>0</v>
      </c>
      <c r="D7" s="157"/>
      <c r="E7" s="158"/>
      <c r="F7" s="144"/>
      <c r="G7" s="145"/>
      <c r="H7" s="146"/>
      <c r="I7" s="156">
        <f>IF(AND(ISNUMBER(I8),ISNUMBER(K8)),IF(I8=K8,Seadista!B6,IF(I8-K8&gt;0,Seadista!B4,Seadista!B5)),"Mängimata")</f>
        <v>0</v>
      </c>
      <c r="J7" s="157"/>
      <c r="K7" s="158"/>
      <c r="L7" s="156">
        <f>IF(AND(ISNUMBER(L8),ISNUMBER(N8)),IF(L8=N8,Seadista!B6,IF(L8-N8&gt;0,Seadista!B4,Seadista!B5)),"Mängimata")</f>
        <v>0</v>
      </c>
      <c r="M7" s="157"/>
      <c r="N7" s="158"/>
      <c r="O7" s="156">
        <f>IF(AND(ISNUMBER(O8),ISNUMBER(Q8)),IF(O8=Q8,Seadista!$B$6,IF(O8-Q8&gt;0,Seadista!$B$4,Seadista!$B$5)),"Mängimata")</f>
        <v>0</v>
      </c>
      <c r="P7" s="157"/>
      <c r="Q7" s="158"/>
      <c r="R7" s="150">
        <f>SUMIF($C7:$O7,"&gt;=0")</f>
        <v>0</v>
      </c>
      <c r="S7" s="152">
        <f>IF(AND(ISNUMBER(C8),ISNUMBER(E8),ISNUMBER(I8),ISNUMBER(K8),ISNUMBER(L8),ISNUMBER(N8),ISNUMBER(O8),ISNUMBER(Q8)),C8-E8+I8-K8+L8-N8+O8-Q8,"pooleli")</f>
        <v>-51</v>
      </c>
      <c r="T7" s="26">
        <f>RANK($R7,$R$5:$R$14,-1)</f>
        <v>1</v>
      </c>
      <c r="U7" s="27">
        <f>RANK($S7,$S$5:$S$14,-1)*0.01</f>
        <v>0.02</v>
      </c>
      <c r="V7" s="28">
        <f>T7+U7</f>
        <v>1.02</v>
      </c>
      <c r="W7" s="154">
        <f>IF(AND(ISNUMBER($V$5),ISNUMBER($V$7),ISNUMBER($V$9),ISNUMBER($V$11),ISNUMBER($V$13)),RANK($V7,$V$5:$V$14),"pooleli")</f>
        <v>5</v>
      </c>
    </row>
    <row r="8" spans="1:23" s="14" customFormat="1" ht="30" customHeight="1">
      <c r="A8" s="162"/>
      <c r="B8" s="164"/>
      <c r="C8" s="29">
        <f>IF(ISBLANK(H6),"",H6)</f>
        <v>14</v>
      </c>
      <c r="D8" s="30" t="s">
        <v>56</v>
      </c>
      <c r="E8" s="31">
        <f>IF(ISBLANK(F6),"",F6)</f>
        <v>24</v>
      </c>
      <c r="F8" s="147"/>
      <c r="G8" s="148"/>
      <c r="H8" s="149"/>
      <c r="I8" s="29">
        <v>15</v>
      </c>
      <c r="J8" s="30" t="s">
        <v>56</v>
      </c>
      <c r="K8" s="31">
        <v>35</v>
      </c>
      <c r="L8" s="29">
        <v>18</v>
      </c>
      <c r="M8" s="30" t="s">
        <v>56</v>
      </c>
      <c r="N8" s="31">
        <v>21</v>
      </c>
      <c r="O8" s="29">
        <v>19</v>
      </c>
      <c r="P8" s="30" t="s">
        <v>56</v>
      </c>
      <c r="Q8" s="31">
        <v>37</v>
      </c>
      <c r="R8" s="151"/>
      <c r="S8" s="159"/>
      <c r="T8" s="35"/>
      <c r="U8" s="36"/>
      <c r="V8" s="37"/>
      <c r="W8" s="160"/>
    </row>
    <row r="9" spans="1:23" s="14" customFormat="1" ht="30" customHeight="1">
      <c r="A9" s="161">
        <f>TRANSPOSE(I4)</f>
        <v>3</v>
      </c>
      <c r="B9" s="163" t="s">
        <v>249</v>
      </c>
      <c r="C9" s="156">
        <f>IF(AND(ISNUMBER(C10),ISNUMBER(E10)),IF(C10=E10,Seadista!B6,IF(C10-E10&gt;0,Seadista!B4,Seadista!B5)),"Mängimata")</f>
        <v>2</v>
      </c>
      <c r="D9" s="157"/>
      <c r="E9" s="158"/>
      <c r="F9" s="156">
        <f>IF(AND(ISNUMBER(F10),ISNUMBER(H10)),IF(F10=H10,Seadista!B6,IF(F10-H10&gt;0,Seadista!B4,Seadista!B5)),"Mängimata")</f>
        <v>2</v>
      </c>
      <c r="G9" s="157"/>
      <c r="H9" s="158"/>
      <c r="I9" s="144"/>
      <c r="J9" s="145"/>
      <c r="K9" s="146"/>
      <c r="L9" s="156">
        <f>IF(AND(ISNUMBER(L10),ISNUMBER(N10)),IF(L10=N10,Seadista!B6,IF(L10-N10&gt;0,Seadista!B4,Seadista!B5)),"Mängimata")</f>
        <v>2</v>
      </c>
      <c r="M9" s="157"/>
      <c r="N9" s="158"/>
      <c r="O9" s="156">
        <f>IF(AND(ISNUMBER(O10),ISNUMBER(Q10)),IF(O10=Q10,Seadista!$B$6,IF(O10-Q10&gt;0,Seadista!$B$4,Seadista!$B$5)),"Mängimata")</f>
        <v>2</v>
      </c>
      <c r="P9" s="157"/>
      <c r="Q9" s="158"/>
      <c r="R9" s="165">
        <f>SUMIF($C9:$O9,"&gt;=0")</f>
        <v>8</v>
      </c>
      <c r="S9" s="152">
        <f>IF(AND(ISNUMBER(F10),ISNUMBER(H10),ISNUMBER(C10),ISNUMBER(E10),ISNUMBER(L10),ISNUMBER(N10),ISNUMBER(O10),ISNUMBER(Q10)),F10-H10+C10-E10+L10-N10+O10-Q10,"pooleli")</f>
        <v>64</v>
      </c>
      <c r="T9" s="38">
        <f>RANK($R9,$R$5:$R$14,-1)</f>
        <v>5</v>
      </c>
      <c r="U9" s="38">
        <f>RANK($S9,$S$5:$S$14,-1)*0.01</f>
        <v>0.05</v>
      </c>
      <c r="V9" s="38">
        <f>T9+U9</f>
        <v>5.05</v>
      </c>
      <c r="W9" s="154">
        <f>IF(AND(ISNUMBER($V$5),ISNUMBER($V$7),ISNUMBER($V$9),ISNUMBER($V$11),ISNUMBER($V$13)),RANK($V9,$V$5:$V$14),"pooleli")</f>
        <v>1</v>
      </c>
    </row>
    <row r="10" spans="1:23" s="14" customFormat="1" ht="30" customHeight="1">
      <c r="A10" s="162"/>
      <c r="B10" s="164"/>
      <c r="C10" s="29">
        <f>IF(ISBLANK(K6),"",K6)</f>
        <v>44</v>
      </c>
      <c r="D10" s="30" t="s">
        <v>56</v>
      </c>
      <c r="E10" s="31">
        <f>IF(ISBLANK(I6),"",I6)</f>
        <v>29</v>
      </c>
      <c r="F10" s="29">
        <f>IF(ISBLANK(K8),"",K8)</f>
        <v>35</v>
      </c>
      <c r="G10" s="30" t="s">
        <v>56</v>
      </c>
      <c r="H10" s="31">
        <f>IF(ISBLANK(I8),"",I8)</f>
        <v>15</v>
      </c>
      <c r="I10" s="147"/>
      <c r="J10" s="148"/>
      <c r="K10" s="149"/>
      <c r="L10" s="29">
        <v>49</v>
      </c>
      <c r="M10" s="30" t="s">
        <v>56</v>
      </c>
      <c r="N10" s="31">
        <v>23</v>
      </c>
      <c r="O10" s="29">
        <v>25</v>
      </c>
      <c r="P10" s="30" t="s">
        <v>56</v>
      </c>
      <c r="Q10" s="31">
        <v>22</v>
      </c>
      <c r="R10" s="165"/>
      <c r="S10" s="159"/>
      <c r="T10" s="38"/>
      <c r="U10" s="38"/>
      <c r="V10" s="38"/>
      <c r="W10" s="160"/>
    </row>
    <row r="11" spans="1:23" s="14" customFormat="1" ht="30" customHeight="1">
      <c r="A11" s="161">
        <f>TRANSPOSE(L4)</f>
        <v>4</v>
      </c>
      <c r="B11" s="163" t="s">
        <v>271</v>
      </c>
      <c r="C11" s="156">
        <f>IF(AND(ISNUMBER(C12),ISNUMBER(E12)),IF(C12=E12,Seadista!$B$6,IF(C12-E12&gt;0,Seadista!$B$4,Seadista!$B$5)),"Mängimata")</f>
        <v>0</v>
      </c>
      <c r="D11" s="157"/>
      <c r="E11" s="158"/>
      <c r="F11" s="156">
        <f>IF(AND(ISNUMBER(F12),ISNUMBER(H12)),IF(F12=H12,Seadista!$B$6,IF(F12-H12&gt;0,Seadista!$B$4,Seadista!$B$5)),"Mängimata")</f>
        <v>2</v>
      </c>
      <c r="G11" s="157"/>
      <c r="H11" s="158"/>
      <c r="I11" s="156">
        <f>IF(AND(ISNUMBER(I12),ISNUMBER(K12)),IF(I12=K12,Seadista!$B$6,IF(I12-K12&gt;0,Seadista!$B$4,Seadista!$B$5)),"Mängimata")</f>
        <v>0</v>
      </c>
      <c r="J11" s="157"/>
      <c r="K11" s="158"/>
      <c r="L11" s="144"/>
      <c r="M11" s="145"/>
      <c r="N11" s="146"/>
      <c r="O11" s="156">
        <f>IF(AND(ISNUMBER(O12),ISNUMBER(Q12)),IF(O12=Q12,Seadista!$B$6,IF(O12-Q12&gt;0,Seadista!$B$4,Seadista!$B$5)),"Mängimata")</f>
        <v>0</v>
      </c>
      <c r="P11" s="157"/>
      <c r="Q11" s="158"/>
      <c r="R11" s="150">
        <f>SUMIF($C11:$O11,"&gt;=0")</f>
        <v>2</v>
      </c>
      <c r="S11" s="152">
        <f>IF(AND(ISNUMBER(F12),ISNUMBER(H12),ISNUMBER(I12),ISNUMBER(K12),ISNUMBER(C12),ISNUMBER(E12),ISNUMBER(O12),ISNUMBER(Q12)),F12-H12+I12-K12+C12-E12+O12-Q12,"pooleli")</f>
        <v>-55</v>
      </c>
      <c r="T11" s="26">
        <f>RANK($R11,$R$5:$R$14,-1)</f>
        <v>2</v>
      </c>
      <c r="U11" s="27">
        <f>RANK($S11,$S$5:$S$14,-1)*0.01</f>
        <v>0.01</v>
      </c>
      <c r="V11" s="28">
        <f>T11+U11</f>
        <v>2.0099999999999998</v>
      </c>
      <c r="W11" s="154">
        <f>IF(AND(ISNUMBER($V$5),ISNUMBER($V$7),ISNUMBER($V$9),ISNUMBER($V$11),ISNUMBER($V$13)),RANK($V11,$V$5:$V$14),"pooleli")</f>
        <v>4</v>
      </c>
    </row>
    <row r="12" spans="1:23" s="14" customFormat="1" ht="30" customHeight="1">
      <c r="A12" s="162"/>
      <c r="B12" s="164"/>
      <c r="C12" s="29">
        <f>IF(ISBLANK(N6),"",N6)</f>
        <v>25</v>
      </c>
      <c r="D12" s="30" t="s">
        <v>56</v>
      </c>
      <c r="E12" s="31">
        <f>IF(ISBLANK(L6),"",L6)</f>
        <v>33</v>
      </c>
      <c r="F12" s="29">
        <f>IF(ISBLANK(N8),"",N8)</f>
        <v>21</v>
      </c>
      <c r="G12" s="30" t="s">
        <v>56</v>
      </c>
      <c r="H12" s="31">
        <f>IF(ISBLANK(L8),"",L8)</f>
        <v>18</v>
      </c>
      <c r="I12" s="29">
        <f>IF(ISBLANK(N10),"",N10)</f>
        <v>23</v>
      </c>
      <c r="J12" s="30" t="s">
        <v>56</v>
      </c>
      <c r="K12" s="31">
        <f>IF(ISBLANK(L10),"",L10)</f>
        <v>49</v>
      </c>
      <c r="L12" s="147"/>
      <c r="M12" s="148"/>
      <c r="N12" s="149"/>
      <c r="O12" s="29">
        <v>18</v>
      </c>
      <c r="P12" s="30" t="s">
        <v>56</v>
      </c>
      <c r="Q12" s="31">
        <v>42</v>
      </c>
      <c r="R12" s="151"/>
      <c r="S12" s="159"/>
      <c r="T12" s="35"/>
      <c r="U12" s="36"/>
      <c r="V12" s="37"/>
      <c r="W12" s="160"/>
    </row>
    <row r="13" spans="1:23" s="16" customFormat="1" ht="30" customHeight="1">
      <c r="A13" s="161">
        <f>TRANSPOSE(O4)</f>
        <v>5</v>
      </c>
      <c r="B13" s="163" t="s">
        <v>260</v>
      </c>
      <c r="C13" s="156">
        <f>IF(AND(ISNUMBER(C14),ISNUMBER(E14)),IF(C14=E14,Seadista!$B$6,IF(C14-E14&gt;0,Seadista!$B$4,Seadista!$B$5)),"Mängimata")</f>
        <v>1</v>
      </c>
      <c r="D13" s="157"/>
      <c r="E13" s="158"/>
      <c r="F13" s="156">
        <f>IF(AND(ISNUMBER(F14),ISNUMBER(H14)),IF(F14=H14,Seadista!$B$6,IF(F14-H14&gt;0,Seadista!$B$4,Seadista!$B$5)),"Mängimata")</f>
        <v>2</v>
      </c>
      <c r="G13" s="157"/>
      <c r="H13" s="158"/>
      <c r="I13" s="156">
        <f>IF(AND(ISNUMBER(I14),ISNUMBER(K14)),IF(I14=K14,Seadista!$B$6,IF(I14-K14&gt;0,Seadista!$B$4,Seadista!$B$5)),"Mängimata")</f>
        <v>0</v>
      </c>
      <c r="J13" s="157"/>
      <c r="K13" s="158"/>
      <c r="L13" s="156">
        <f>IF(AND(ISNUMBER(L14),ISNUMBER(N14)),IF(L14=N14,Seadista!$B$6,IF(L14-N14&gt;0,Seadista!$B$4,Seadista!$B$5)),"Mängimata")</f>
        <v>2</v>
      </c>
      <c r="M13" s="157"/>
      <c r="N13" s="158"/>
      <c r="O13" s="144"/>
      <c r="P13" s="145"/>
      <c r="Q13" s="146"/>
      <c r="R13" s="150">
        <f>SUMIF($C13:$P13,"&gt;=0")</f>
        <v>5</v>
      </c>
      <c r="S13" s="152">
        <f>IF(AND(ISNUMBER(C14),ISNUMBER(E14),ISNUMBER(F14),ISNUMBER(H14),ISNUMBER(I14),ISNUMBER(K14),ISNUMBER(L14),ISNUMBER(N14)),C14-E14+F14-H14+I14-K14+L14-N14,"pooleli")</f>
        <v>39</v>
      </c>
      <c r="T13" s="39">
        <f>RANK($R13,$R$5:$R$14,-1)</f>
        <v>3</v>
      </c>
      <c r="U13" s="38">
        <f>RANK($S13,$S$5:$S$14,-1)*0.01</f>
        <v>0.04</v>
      </c>
      <c r="V13" s="40">
        <f>T13+U13</f>
        <v>3.04</v>
      </c>
      <c r="W13" s="154">
        <f>IF(AND(ISNUMBER($V$5),ISNUMBER($V$7),ISNUMBER($V$9),ISNUMBER($V$11),ISNUMBER($V$13)),RANK($V13,$V$5:$V$14),"pooleli")</f>
        <v>2</v>
      </c>
    </row>
    <row r="14" spans="1:23" s="16" customFormat="1" ht="30" customHeight="1">
      <c r="A14" s="162"/>
      <c r="B14" s="164"/>
      <c r="C14" s="29">
        <f>IF(ISBLANK(Q$6),"",Q$6)</f>
        <v>21</v>
      </c>
      <c r="D14" s="30" t="s">
        <v>56</v>
      </c>
      <c r="E14" s="31">
        <f>IF(ISBLANK(O$6),"",O$6)</f>
        <v>21</v>
      </c>
      <c r="F14" s="29">
        <f>IF(ISBLANK(Q8),"",Q8)</f>
        <v>37</v>
      </c>
      <c r="G14" s="30" t="s">
        <v>56</v>
      </c>
      <c r="H14" s="31">
        <f>IF(ISBLANK(O8),"",O8)</f>
        <v>19</v>
      </c>
      <c r="I14" s="29">
        <f>IF(ISBLANK(Q10),"",Q10)</f>
        <v>22</v>
      </c>
      <c r="J14" s="30" t="s">
        <v>56</v>
      </c>
      <c r="K14" s="31">
        <f>IF(ISBLANK(O10),"",O10)</f>
        <v>25</v>
      </c>
      <c r="L14" s="29">
        <f>IF(ISBLANK(Q12),"",Q12)</f>
        <v>42</v>
      </c>
      <c r="M14" s="30" t="s">
        <v>56</v>
      </c>
      <c r="N14" s="31">
        <f>IF(ISBLANK(O12),"",O12)</f>
        <v>18</v>
      </c>
      <c r="O14" s="147"/>
      <c r="P14" s="148"/>
      <c r="Q14" s="149"/>
      <c r="R14" s="151"/>
      <c r="S14" s="153"/>
      <c r="T14" s="36"/>
      <c r="U14" s="36"/>
      <c r="V14" s="36"/>
      <c r="W14" s="155"/>
    </row>
  </sheetData>
  <mergeCells count="56">
    <mergeCell ref="A3:W3"/>
    <mergeCell ref="C4:E4"/>
    <mergeCell ref="F4:H4"/>
    <mergeCell ref="I4:K4"/>
    <mergeCell ref="L4:N4"/>
    <mergeCell ref="O4:Q4"/>
    <mergeCell ref="O5:Q5"/>
    <mergeCell ref="R5:R6"/>
    <mergeCell ref="S5:S6"/>
    <mergeCell ref="W5:W6"/>
    <mergeCell ref="A7:A8"/>
    <mergeCell ref="B7:B8"/>
    <mergeCell ref="C7:E7"/>
    <mergeCell ref="F7:H8"/>
    <mergeCell ref="I7:K7"/>
    <mergeCell ref="L7:N7"/>
    <mergeCell ref="A5:A6"/>
    <mergeCell ref="B5:B6"/>
    <mergeCell ref="C5:E6"/>
    <mergeCell ref="F5:H5"/>
    <mergeCell ref="I5:K5"/>
    <mergeCell ref="L5:N5"/>
    <mergeCell ref="O7:Q7"/>
    <mergeCell ref="R7:R8"/>
    <mergeCell ref="S7:S8"/>
    <mergeCell ref="W7:W8"/>
    <mergeCell ref="A9:A10"/>
    <mergeCell ref="B9:B10"/>
    <mergeCell ref="C9:E9"/>
    <mergeCell ref="F9:H9"/>
    <mergeCell ref="I9:K10"/>
    <mergeCell ref="L9:N9"/>
    <mergeCell ref="A11:A12"/>
    <mergeCell ref="B11:B12"/>
    <mergeCell ref="C11:E11"/>
    <mergeCell ref="F11:H11"/>
    <mergeCell ref="I11:K11"/>
    <mergeCell ref="L13:N13"/>
    <mergeCell ref="O9:Q9"/>
    <mergeCell ref="R9:R10"/>
    <mergeCell ref="S9:S10"/>
    <mergeCell ref="W9:W10"/>
    <mergeCell ref="L11:N12"/>
    <mergeCell ref="A13:A14"/>
    <mergeCell ref="B13:B14"/>
    <mergeCell ref="C13:E13"/>
    <mergeCell ref="F13:H13"/>
    <mergeCell ref="I13:K13"/>
    <mergeCell ref="O13:Q14"/>
    <mergeCell ref="R13:R14"/>
    <mergeCell ref="S13:S14"/>
    <mergeCell ref="W13:W14"/>
    <mergeCell ref="O11:Q11"/>
    <mergeCell ref="R11:R12"/>
    <mergeCell ref="S11:S12"/>
    <mergeCell ref="W11:W12"/>
  </mergeCells>
  <printOptions horizontalCentered="1"/>
  <pageMargins left="0.51181102362204722" right="0.27559055118110237" top="0.74803149606299213" bottom="0.51181102362204722" header="0.31496062992125984" footer="0.31496062992125984"/>
  <pageSetup paperSize="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6"/>
  <sheetViews>
    <sheetView topLeftCell="A4" zoomScale="80" zoomScaleNormal="80" workbookViewId="0">
      <selection activeCell="R8" sqref="R8"/>
    </sheetView>
  </sheetViews>
  <sheetFormatPr defaultColWidth="8.7109375" defaultRowHeight="15.75"/>
  <cols>
    <col min="1" max="1" width="4.42578125" style="21" customWidth="1"/>
    <col min="2" max="2" width="23.28515625" style="16" customWidth="1"/>
    <col min="3" max="3" width="4.7109375" style="17" customWidth="1"/>
    <col min="4" max="4" width="2" style="17" customWidth="1"/>
    <col min="5" max="6" width="4.7109375" style="17" customWidth="1"/>
    <col min="7" max="7" width="2" style="17" customWidth="1"/>
    <col min="8" max="9" width="4.7109375" style="17" customWidth="1"/>
    <col min="10" max="10" width="2" style="17" customWidth="1"/>
    <col min="11" max="11" width="4.7109375" style="17" customWidth="1"/>
    <col min="12" max="12" width="4.7109375" style="16" customWidth="1"/>
    <col min="13" max="13" width="2" style="16" customWidth="1"/>
    <col min="14" max="14" width="4.7109375" style="16" customWidth="1"/>
    <col min="15" max="15" width="4.7109375" style="22" customWidth="1"/>
    <col min="16" max="16" width="2" style="22" customWidth="1"/>
    <col min="17" max="18" width="4.7109375" style="22" customWidth="1"/>
    <col min="19" max="19" width="2" style="22" customWidth="1"/>
    <col min="20" max="20" width="4.7109375" style="22" customWidth="1"/>
    <col min="21" max="22" width="10.7109375" style="16" customWidth="1"/>
    <col min="23" max="25" width="14.42578125" style="18" hidden="1" customWidth="1"/>
    <col min="26" max="26" width="10.7109375" style="18" customWidth="1"/>
  </cols>
  <sheetData>
    <row r="1" spans="1:26" s="15" customFormat="1" ht="52.5" customHeight="1">
      <c r="B1" s="90" t="str">
        <f>TRANSPOSE(Seadista!A9)</f>
        <v>Tallinn Handball Cup 2015</v>
      </c>
      <c r="N1" s="14"/>
      <c r="O1" s="14"/>
      <c r="P1" s="14"/>
      <c r="Q1" s="14"/>
    </row>
    <row r="2" spans="1:26" s="16" customFormat="1" ht="37.5" customHeight="1">
      <c r="B2" s="92"/>
      <c r="C2" s="17"/>
      <c r="D2" s="17"/>
      <c r="E2" s="17"/>
      <c r="F2" s="17"/>
      <c r="G2" s="17"/>
      <c r="H2" s="17"/>
      <c r="I2" s="17"/>
      <c r="J2" s="17"/>
      <c r="K2" s="17"/>
      <c r="N2" s="18"/>
      <c r="O2" s="18"/>
      <c r="P2" s="18"/>
      <c r="Q2" s="18"/>
    </row>
    <row r="3" spans="1:26" s="19" customFormat="1" ht="30" customHeight="1">
      <c r="A3" s="166" t="s">
        <v>284</v>
      </c>
      <c r="B3" s="167"/>
      <c r="C3" s="167"/>
      <c r="D3" s="167"/>
      <c r="E3" s="167"/>
      <c r="F3" s="167"/>
      <c r="G3" s="167"/>
      <c r="H3" s="167"/>
      <c r="I3" s="167"/>
      <c r="J3" s="167"/>
      <c r="K3" s="167"/>
      <c r="L3" s="167"/>
      <c r="M3" s="167"/>
      <c r="N3" s="167"/>
      <c r="O3" s="167"/>
      <c r="P3" s="167"/>
      <c r="Q3" s="167"/>
      <c r="R3" s="167"/>
      <c r="S3" s="167"/>
      <c r="T3" s="167"/>
      <c r="U3" s="167"/>
      <c r="V3" s="167"/>
      <c r="W3" s="167"/>
      <c r="X3" s="167"/>
      <c r="Y3" s="167"/>
      <c r="Z3" s="168"/>
    </row>
    <row r="4" spans="1:26" s="20" customFormat="1" ht="20.25" customHeight="1">
      <c r="A4" s="52"/>
      <c r="B4" s="53" t="s">
        <v>50</v>
      </c>
      <c r="C4" s="169">
        <v>1</v>
      </c>
      <c r="D4" s="170"/>
      <c r="E4" s="171"/>
      <c r="F4" s="169">
        <v>2</v>
      </c>
      <c r="G4" s="170"/>
      <c r="H4" s="171"/>
      <c r="I4" s="169">
        <v>3</v>
      </c>
      <c r="J4" s="170"/>
      <c r="K4" s="171"/>
      <c r="L4" s="169">
        <v>4</v>
      </c>
      <c r="M4" s="170"/>
      <c r="N4" s="171"/>
      <c r="O4" s="169">
        <v>5</v>
      </c>
      <c r="P4" s="170"/>
      <c r="Q4" s="171"/>
      <c r="R4" s="169">
        <v>6</v>
      </c>
      <c r="S4" s="170"/>
      <c r="T4" s="171"/>
      <c r="U4" s="25" t="s">
        <v>51</v>
      </c>
      <c r="V4" s="25" t="s">
        <v>52</v>
      </c>
      <c r="W4" s="54" t="s">
        <v>53</v>
      </c>
      <c r="X4" s="54" t="s">
        <v>54</v>
      </c>
      <c r="Y4" s="54"/>
      <c r="Z4" s="25" t="s">
        <v>55</v>
      </c>
    </row>
    <row r="5" spans="1:26" s="14" customFormat="1" ht="30" customHeight="1">
      <c r="A5" s="161">
        <f>TRANSPOSE(C4)</f>
        <v>1</v>
      </c>
      <c r="B5" s="163" t="s">
        <v>285</v>
      </c>
      <c r="C5" s="144"/>
      <c r="D5" s="145"/>
      <c r="E5" s="146"/>
      <c r="F5" s="156">
        <f>IF(AND(ISNUMBER(F6),ISNUMBER(H6)),IF(F6=H6,Seadista!B6,IF(F6-H6&gt;0,Seadista!B4,Seadista!B5)),"Mängimata")</f>
        <v>2</v>
      </c>
      <c r="G5" s="157"/>
      <c r="H5" s="158"/>
      <c r="I5" s="156">
        <f>IF(AND(ISNUMBER(I6),ISNUMBER(K6)),IF(I6=K6,Seadista!B6,IF(I6-K6&gt;0,Seadista!B4,Seadista!B5)),"Mängimata")</f>
        <v>2</v>
      </c>
      <c r="J5" s="157"/>
      <c r="K5" s="158"/>
      <c r="L5" s="156">
        <f>IF(AND(ISNUMBER(L6),ISNUMBER(N6)),IF(L6=N6,Seadista!$B$6,IF(L6-N6&gt;0,Seadista!$B$4,Seadista!$B$5)),"Mängimata")</f>
        <v>2</v>
      </c>
      <c r="M5" s="157"/>
      <c r="N5" s="158"/>
      <c r="O5" s="156">
        <f>IF(AND(ISNUMBER(O6),ISNUMBER(Q6)),IF(O6=Q6,Seadista!$B$6,IF(O6-Q6&gt;0,Seadista!$B$4,Seadista!$B$5)),"Mängimata")</f>
        <v>1</v>
      </c>
      <c r="P5" s="157"/>
      <c r="Q5" s="158"/>
      <c r="R5" s="156">
        <f>IF(AND(ISNUMBER(R6),ISNUMBER(T6)),IF(R6=T6,Seadista!$B$6,IF(R6-T6&gt;0,Seadista!$B$4,Seadista!$B$5)),"Mängimata")</f>
        <v>2</v>
      </c>
      <c r="S5" s="157"/>
      <c r="T5" s="158"/>
      <c r="U5" s="150">
        <f>SUMIF($C5:$R5,"&gt;=0")</f>
        <v>9</v>
      </c>
      <c r="V5" s="152">
        <f>IF(AND(ISNUMBER(O6),ISNUMBER(Q6),ISNUMBER(F6),ISNUMBER(H6),ISNUMBER(I6),ISNUMBER(K6),ISNUMBER(L6),ISNUMBER(N6),ISNUMBER(R6),ISNUMBER(T6)),F6-H6+I6-K6+L6-N6+O6-Q6+R6-T6,"pooleli")</f>
        <v>96</v>
      </c>
      <c r="W5" s="38">
        <f>RANK($U5,$U$5:$U$16,-1)</f>
        <v>5</v>
      </c>
      <c r="X5" s="38">
        <f>RANK($V5,$V$5:$V$16,-1)*0.01</f>
        <v>0.06</v>
      </c>
      <c r="Y5" s="38">
        <f>W5+X5</f>
        <v>5.0599999999999996</v>
      </c>
      <c r="Z5" s="154">
        <f>IF(AND(ISNUMBER($Y$5),ISNUMBER($Y$7),ISNUMBER($Y$9),ISNUMBER($Y$11),ISNUMBER($Y$13),ISNUMBER($Y$15)),RANK($Y5,$Y$5:$Y$16),"pooleli")</f>
        <v>1</v>
      </c>
    </row>
    <row r="6" spans="1:26" s="14" customFormat="1" ht="30" customHeight="1">
      <c r="A6" s="162"/>
      <c r="B6" s="179"/>
      <c r="C6" s="147"/>
      <c r="D6" s="148"/>
      <c r="E6" s="149"/>
      <c r="F6" s="29">
        <v>38</v>
      </c>
      <c r="G6" s="30" t="s">
        <v>56</v>
      </c>
      <c r="H6" s="31">
        <v>10</v>
      </c>
      <c r="I6" s="29">
        <v>35</v>
      </c>
      <c r="J6" s="30" t="s">
        <v>56</v>
      </c>
      <c r="K6" s="31">
        <v>10</v>
      </c>
      <c r="L6" s="29">
        <v>46</v>
      </c>
      <c r="M6" s="30" t="s">
        <v>56</v>
      </c>
      <c r="N6" s="31">
        <v>13</v>
      </c>
      <c r="O6" s="29">
        <v>18</v>
      </c>
      <c r="P6" s="30" t="s">
        <v>56</v>
      </c>
      <c r="Q6" s="31">
        <v>18</v>
      </c>
      <c r="R6" s="29">
        <v>10</v>
      </c>
      <c r="S6" s="30" t="s">
        <v>56</v>
      </c>
      <c r="T6" s="31">
        <v>0</v>
      </c>
      <c r="U6" s="165"/>
      <c r="V6" s="159"/>
      <c r="W6" s="51"/>
      <c r="X6" s="51"/>
      <c r="Y6" s="51"/>
      <c r="Z6" s="160"/>
    </row>
    <row r="7" spans="1:26" s="14" customFormat="1" ht="30" customHeight="1">
      <c r="A7" s="161">
        <f>TRANSPOSE(F4)</f>
        <v>2</v>
      </c>
      <c r="B7" s="163" t="s">
        <v>259</v>
      </c>
      <c r="C7" s="156">
        <f>IF(AND(ISNUMBER(C8),ISNUMBER(E8)),IF(C8=E8,Seadista!B6,IF(C8-E8&gt;0,Seadista!B4,Seadista!B5)),"Mängimata")</f>
        <v>0</v>
      </c>
      <c r="D7" s="157"/>
      <c r="E7" s="158"/>
      <c r="F7" s="144"/>
      <c r="G7" s="145"/>
      <c r="H7" s="146"/>
      <c r="I7" s="156">
        <f>IF(AND(ISNUMBER(I8),ISNUMBER(K8)),IF(I8=K8,Seadista!B6,IF(I8-K8&gt;0,Seadista!B4,Seadista!B5)),"Mängimata")</f>
        <v>0</v>
      </c>
      <c r="J7" s="157"/>
      <c r="K7" s="158"/>
      <c r="L7" s="156">
        <f>IF(AND(ISNUMBER(L8),ISNUMBER(N8)),IF(L8=N8,Seadista!B6,IF(L8-N8&gt;0,Seadista!B4,Seadista!B5)),"Mängimata")</f>
        <v>0</v>
      </c>
      <c r="M7" s="157"/>
      <c r="N7" s="158"/>
      <c r="O7" s="156">
        <f>IF(AND(ISNUMBER(O8),ISNUMBER(Q8)),IF(O8=Q8,Seadista!$B$6,IF(O8-Q8&gt;0,Seadista!$B$4,Seadista!$B$5)),"Mängimata")</f>
        <v>0</v>
      </c>
      <c r="P7" s="157"/>
      <c r="Q7" s="158"/>
      <c r="R7" s="156">
        <f>IF(AND(ISNUMBER(R8),ISNUMBER(T8)),IF(R8=T8,Seadista!$B$6,IF(R8-T8&gt;0,Seadista!$B$4,Seadista!$B$5)),"Mängimata")</f>
        <v>2</v>
      </c>
      <c r="S7" s="157"/>
      <c r="T7" s="158"/>
      <c r="U7" s="150">
        <f>SUMIF($C7:$R7,"&gt;=0")</f>
        <v>2</v>
      </c>
      <c r="V7" s="152">
        <f>IF(AND(ISNUMBER(C8),ISNUMBER(E8),ISNUMBER(I8),ISNUMBER(K8),ISNUMBER(L8),ISNUMBER(N8),ISNUMBER(O8),ISNUMBER(Q8),ISNUMBER(R8),ISNUMBER(T8)),C8-E8+I8-K8+L8-N8+O8-Q8+R8-T8,"pooleli")</f>
        <v>-37</v>
      </c>
      <c r="W7" s="38">
        <f>RANK($U7,$U$5:$U$16,-1)</f>
        <v>2</v>
      </c>
      <c r="X7" s="38">
        <f>RANK($V7,$V$5:$V$16,-1)*0.01</f>
        <v>0.03</v>
      </c>
      <c r="Y7" s="38">
        <f>W7+X7</f>
        <v>2.0299999999999998</v>
      </c>
      <c r="Z7" s="154">
        <f>IF(AND(ISNUMBER($Y$5),ISNUMBER($Y$7),ISNUMBER($Y$9),ISNUMBER($Y$11),ISNUMBER($Y$13),ISNUMBER($Y$15)),RANK($Y7,$Y$5:$Y$16),"pooleli")</f>
        <v>5</v>
      </c>
    </row>
    <row r="8" spans="1:26" s="14" customFormat="1" ht="30" customHeight="1">
      <c r="A8" s="162"/>
      <c r="B8" s="179"/>
      <c r="C8" s="29">
        <f>IF(ISBLANK(H6),"",H6)</f>
        <v>10</v>
      </c>
      <c r="D8" s="30" t="s">
        <v>56</v>
      </c>
      <c r="E8" s="31">
        <f>IF(ISBLANK(F6),"",F6)</f>
        <v>38</v>
      </c>
      <c r="F8" s="147"/>
      <c r="G8" s="148"/>
      <c r="H8" s="149"/>
      <c r="I8" s="29">
        <v>12</v>
      </c>
      <c r="J8" s="30" t="s">
        <v>56</v>
      </c>
      <c r="K8" s="31">
        <v>13</v>
      </c>
      <c r="L8" s="29">
        <v>12</v>
      </c>
      <c r="M8" s="30" t="s">
        <v>56</v>
      </c>
      <c r="N8" s="31">
        <v>16</v>
      </c>
      <c r="O8" s="29">
        <v>11</v>
      </c>
      <c r="P8" s="30" t="s">
        <v>56</v>
      </c>
      <c r="Q8" s="31">
        <v>25</v>
      </c>
      <c r="R8" s="29">
        <v>10</v>
      </c>
      <c r="S8" s="30" t="s">
        <v>56</v>
      </c>
      <c r="T8" s="31">
        <v>0</v>
      </c>
      <c r="U8" s="151"/>
      <c r="V8" s="159"/>
      <c r="W8" s="38"/>
      <c r="X8" s="38"/>
      <c r="Y8" s="38"/>
      <c r="Z8" s="160"/>
    </row>
    <row r="9" spans="1:26" s="14" customFormat="1" ht="30" customHeight="1">
      <c r="A9" s="161">
        <f>TRANSPOSE(I4)</f>
        <v>3</v>
      </c>
      <c r="B9" s="163" t="s">
        <v>286</v>
      </c>
      <c r="C9" s="156">
        <f>IF(AND(ISNUMBER(C10),ISNUMBER(E10)),IF(C10=E10,Seadista!B6,IF(C10-E10&gt;0,Seadista!B4,Seadista!B5)),"Mängimata")</f>
        <v>0</v>
      </c>
      <c r="D9" s="157"/>
      <c r="E9" s="158"/>
      <c r="F9" s="156">
        <f>IF(AND(ISNUMBER(F10),ISNUMBER(H10)),IF(F10=H10,Seadista!B6,IF(F10-H10&gt;0,Seadista!B4,Seadista!B5)),"Mängimata")</f>
        <v>2</v>
      </c>
      <c r="G9" s="157"/>
      <c r="H9" s="158"/>
      <c r="I9" s="144"/>
      <c r="J9" s="145"/>
      <c r="K9" s="146"/>
      <c r="L9" s="156">
        <f>IF(AND(ISNUMBER(L10),ISNUMBER(N10)),IF(L10=N10,Seadista!B6,IF(L10-N10&gt;0,Seadista!B4,Seadista!B5)),"Mängimata")</f>
        <v>2</v>
      </c>
      <c r="M9" s="157"/>
      <c r="N9" s="158"/>
      <c r="O9" s="156">
        <f>IF(AND(ISNUMBER(O10),ISNUMBER(Q10)),IF(O10=Q10,Seadista!$B$6,IF(O10-Q10&gt;0,Seadista!$B$4,Seadista!$B$5)),"Mängimata")</f>
        <v>0</v>
      </c>
      <c r="P9" s="157"/>
      <c r="Q9" s="158"/>
      <c r="R9" s="156">
        <f>IF(AND(ISNUMBER(R10),ISNUMBER(T10)),IF(R10=T10,Seadista!$B$6,IF(R10-T10&gt;0,Seadista!$B$4,Seadista!$B$5)),"Mängimata")</f>
        <v>2</v>
      </c>
      <c r="S9" s="157"/>
      <c r="T9" s="158"/>
      <c r="U9" s="165">
        <f>SUMIF($C9:$R9,"&gt;=0")</f>
        <v>6</v>
      </c>
      <c r="V9" s="152">
        <f>IF(AND(ISNUMBER(F10),ISNUMBER(H10),ISNUMBER(C10),ISNUMBER(E10),ISNUMBER(L10),ISNUMBER(N10),ISNUMBER(O10),ISNUMBER(Q10),ISNUMBER(R10),ISNUMBER(T10)),F10-H10+C10-E10+L10-N10+O10-Q10+R10-T10,"pooleli")</f>
        <v>-34</v>
      </c>
      <c r="W9" s="38">
        <f>RANK($U9,$U$5:$U$16,-1)</f>
        <v>4</v>
      </c>
      <c r="X9" s="38">
        <f>RANK($V9,$V$5:$V$16,-1)*0.01</f>
        <v>0.04</v>
      </c>
      <c r="Y9" s="38">
        <f>W9+X9</f>
        <v>4.04</v>
      </c>
      <c r="Z9" s="154">
        <f>IF(AND(ISNUMBER($Y$5),ISNUMBER($Y$7),ISNUMBER($Y$9),ISNUMBER($Y$11),ISNUMBER($Y$13),ISNUMBER($Y$15)),RANK($Y9,$Y$5:$Y$16),"pooleli")</f>
        <v>3</v>
      </c>
    </row>
    <row r="10" spans="1:26" s="14" customFormat="1" ht="30" customHeight="1">
      <c r="A10" s="162"/>
      <c r="B10" s="179"/>
      <c r="C10" s="29">
        <f>IF(ISBLANK(K6),"",K6)</f>
        <v>10</v>
      </c>
      <c r="D10" s="30" t="s">
        <v>56</v>
      </c>
      <c r="E10" s="31">
        <f>IF(ISBLANK(I6),"",I6)</f>
        <v>35</v>
      </c>
      <c r="F10" s="29">
        <f>IF(ISBLANK(K8),"",K8)</f>
        <v>13</v>
      </c>
      <c r="G10" s="30" t="s">
        <v>56</v>
      </c>
      <c r="H10" s="31">
        <f>IF(ISBLANK(I8),"",I8)</f>
        <v>12</v>
      </c>
      <c r="I10" s="147"/>
      <c r="J10" s="148"/>
      <c r="K10" s="149"/>
      <c r="L10" s="29">
        <v>18</v>
      </c>
      <c r="M10" s="30" t="s">
        <v>56</v>
      </c>
      <c r="N10" s="31">
        <v>12</v>
      </c>
      <c r="O10" s="29">
        <v>11</v>
      </c>
      <c r="P10" s="124" t="s">
        <v>56</v>
      </c>
      <c r="Q10" s="31">
        <v>37</v>
      </c>
      <c r="R10" s="29">
        <v>10</v>
      </c>
      <c r="S10" s="30" t="s">
        <v>56</v>
      </c>
      <c r="T10" s="31">
        <v>0</v>
      </c>
      <c r="U10" s="165"/>
      <c r="V10" s="159"/>
      <c r="W10" s="38"/>
      <c r="X10" s="38"/>
      <c r="Y10" s="38"/>
      <c r="Z10" s="160"/>
    </row>
    <row r="11" spans="1:26" s="14" customFormat="1" ht="30" customHeight="1">
      <c r="A11" s="161">
        <f>TRANSPOSE(L4)</f>
        <v>4</v>
      </c>
      <c r="B11" s="163" t="s">
        <v>287</v>
      </c>
      <c r="C11" s="156">
        <f>IF(AND(ISNUMBER(C12),ISNUMBER(E12)),IF(C12=E12,Seadista!$B$6,IF(C12-E12&gt;0,Seadista!$B$4,Seadista!$B$5)),"Mängimata")</f>
        <v>0</v>
      </c>
      <c r="D11" s="157"/>
      <c r="E11" s="158"/>
      <c r="F11" s="156">
        <f>IF(AND(ISNUMBER(F12),ISNUMBER(H12)),IF(F12=H12,Seadista!$B$6,IF(F12-H12&gt;0,Seadista!$B$4,Seadista!$B$5)),"Mängimata")</f>
        <v>2</v>
      </c>
      <c r="G11" s="157"/>
      <c r="H11" s="158"/>
      <c r="I11" s="156">
        <f>IF(AND(ISNUMBER(I12),ISNUMBER(K12)),IF(I12=K12,Seadista!$B$6,IF(I12-K12&gt;0,Seadista!$B$4,Seadista!$B$5)),"Mängimata")</f>
        <v>0</v>
      </c>
      <c r="J11" s="157"/>
      <c r="K11" s="158"/>
      <c r="L11" s="144"/>
      <c r="M11" s="145"/>
      <c r="N11" s="146"/>
      <c r="O11" s="156">
        <f>IF(AND(ISNUMBER(O12),ISNUMBER(Q12)),IF(O12=Q12,Seadista!$B$6,IF(O12-Q12&gt;0,Seadista!$B$4,Seadista!$B$5)),"Mängimata")</f>
        <v>0</v>
      </c>
      <c r="P11" s="157"/>
      <c r="Q11" s="158"/>
      <c r="R11" s="156">
        <f>IF(AND(ISNUMBER(R12),ISNUMBER(T12)),IF(R12=T12,Seadista!$B$6,IF(R12-T12&gt;0,Seadista!$B$4,Seadista!$B$5)),"Mängimata")</f>
        <v>2</v>
      </c>
      <c r="S11" s="157"/>
      <c r="T11" s="158"/>
      <c r="U11" s="150">
        <f>SUMIF($C11:$R11,"&gt;=0")</f>
        <v>4</v>
      </c>
      <c r="V11" s="152">
        <f>IF(AND(ISNUMBER(F12),ISNUMBER(H12),ISNUMBER(I12),ISNUMBER(K12),ISNUMBER(C12),ISNUMBER(E12),ISNUMBER(O12),ISNUMBER(Q12),ISNUMBER(R12),ISNUMBER(T12)),F12-H12+I12-K12+C12-E12+O12-Q12+R12-T12,"pooleli")</f>
        <v>-50</v>
      </c>
      <c r="W11" s="38">
        <f>RANK($U11,$U$5:$U$16,-1)</f>
        <v>3</v>
      </c>
      <c r="X11" s="38">
        <f>RANK($V11,$V$5:$V$16,-1)*0.01</f>
        <v>0.01</v>
      </c>
      <c r="Y11" s="38">
        <f>W11+X11</f>
        <v>3.01</v>
      </c>
      <c r="Z11" s="154">
        <f>IF(AND(ISNUMBER($Y$5),ISNUMBER($Y$7),ISNUMBER($Y$9),ISNUMBER($Y$11),ISNUMBER($Y$13),ISNUMBER($Y$15)),RANK($Y11,$Y$5:$Y$16),"pooleli")</f>
        <v>4</v>
      </c>
    </row>
    <row r="12" spans="1:26" s="14" customFormat="1" ht="30" customHeight="1">
      <c r="A12" s="162"/>
      <c r="B12" s="179"/>
      <c r="C12" s="29">
        <f>IF(ISBLANK(N6),"",N6)</f>
        <v>13</v>
      </c>
      <c r="D12" s="30" t="s">
        <v>56</v>
      </c>
      <c r="E12" s="31">
        <f>IF(ISBLANK(L6),"",L6)</f>
        <v>46</v>
      </c>
      <c r="F12" s="29">
        <f>IF(ISBLANK(N8),"",N8)</f>
        <v>16</v>
      </c>
      <c r="G12" s="30" t="s">
        <v>56</v>
      </c>
      <c r="H12" s="31">
        <f>IF(ISBLANK(L8),"",L8)</f>
        <v>12</v>
      </c>
      <c r="I12" s="29">
        <f>IF(ISBLANK(N10),"",N10)</f>
        <v>12</v>
      </c>
      <c r="J12" s="30" t="s">
        <v>56</v>
      </c>
      <c r="K12" s="31">
        <f>IF(ISBLANK(L10),"",L10)</f>
        <v>18</v>
      </c>
      <c r="L12" s="147"/>
      <c r="M12" s="148"/>
      <c r="N12" s="149"/>
      <c r="O12" s="29">
        <v>7</v>
      </c>
      <c r="P12" s="30" t="s">
        <v>56</v>
      </c>
      <c r="Q12" s="31">
        <v>32</v>
      </c>
      <c r="R12" s="29">
        <v>10</v>
      </c>
      <c r="S12" s="30" t="s">
        <v>56</v>
      </c>
      <c r="T12" s="31">
        <v>0</v>
      </c>
      <c r="U12" s="151"/>
      <c r="V12" s="159"/>
      <c r="W12" s="38"/>
      <c r="X12" s="38"/>
      <c r="Y12" s="38"/>
      <c r="Z12" s="160"/>
    </row>
    <row r="13" spans="1:26" s="14" customFormat="1" ht="30" customHeight="1">
      <c r="A13" s="161">
        <f>TRANSPOSE(O4)</f>
        <v>5</v>
      </c>
      <c r="B13" s="163" t="s">
        <v>288</v>
      </c>
      <c r="C13" s="156">
        <f>IF(AND(ISNUMBER(C14),ISNUMBER(E14)),IF(C14=E14,Seadista!$B$6,IF(C14-E14&gt;0,Seadista!$B$4,Seadista!$B$5)),"Mängimata")</f>
        <v>1</v>
      </c>
      <c r="D13" s="157"/>
      <c r="E13" s="158"/>
      <c r="F13" s="156">
        <f>IF(AND(ISNUMBER(F14),ISNUMBER(H14)),IF(F14=H14,Seadista!$B$6,IF(F14-H14&gt;0,Seadista!$B$4,Seadista!$B$5)),"Mängimata")</f>
        <v>2</v>
      </c>
      <c r="G13" s="157"/>
      <c r="H13" s="158"/>
      <c r="I13" s="156">
        <f>IF(AND(ISNUMBER(I14),ISNUMBER(K14)),IF(I14=K14,Seadista!$B$6,IF(I14-K14&gt;0,Seadista!$B$4,Seadista!$B$5)),"Mängimata")</f>
        <v>2</v>
      </c>
      <c r="J13" s="157"/>
      <c r="K13" s="158"/>
      <c r="L13" s="156">
        <f>IF(AND(ISNUMBER(L14),ISNUMBER(N14)),IF(L14=N14,Seadista!$B$6,IF(L14-N14&gt;0,Seadista!$B$4,Seadista!$B$5)),"Mängimata")</f>
        <v>2</v>
      </c>
      <c r="M13" s="157"/>
      <c r="N13" s="158"/>
      <c r="O13" s="144"/>
      <c r="P13" s="145"/>
      <c r="Q13" s="146"/>
      <c r="R13" s="156">
        <f>IF(AND(ISNUMBER(R14),ISNUMBER(T14)),IF(R14=T14,Seadista!$B$6,IF(R14-T14&gt;0,Seadista!$B$4,Seadista!$B$5)),"Mängimata")</f>
        <v>2</v>
      </c>
      <c r="S13" s="157"/>
      <c r="T13" s="158"/>
      <c r="U13" s="150">
        <f>SUMIF($C13:$R13,"&gt;=0")</f>
        <v>9</v>
      </c>
      <c r="V13" s="152">
        <f>IF(AND(ISNUMBER(C14),ISNUMBER(E14),ISNUMBER(F14),ISNUMBER(H14),ISNUMBER(I14),ISNUMBER(K14),ISNUMBER(L14),ISNUMBER(N14),ISNUMBER(R14),ISNUMBER(T14)),C14-E14+F14-H14+I14-K14+L14-N14+R14-T14,"pooleli")</f>
        <v>75</v>
      </c>
      <c r="W13" s="38">
        <f>RANK($U13,$U$5:$U$16,-1)</f>
        <v>5</v>
      </c>
      <c r="X13" s="38">
        <f>RANK($V13,$V$5:$V$16,-1)*0.01</f>
        <v>0.05</v>
      </c>
      <c r="Y13" s="38">
        <f>W13+X13</f>
        <v>5.05</v>
      </c>
      <c r="Z13" s="154">
        <f>IF(AND(ISNUMBER($Y$5),ISNUMBER($Y$7),ISNUMBER($Y$9),ISNUMBER($Y$11),ISNUMBER($Y$13),ISNUMBER($Y$15)),RANK($Y13,$Y$5:$Y$16),"pooleli")</f>
        <v>2</v>
      </c>
    </row>
    <row r="14" spans="1:26" s="14" customFormat="1" ht="30" customHeight="1">
      <c r="A14" s="162"/>
      <c r="B14" s="179"/>
      <c r="C14" s="29">
        <f>IF(ISBLANK(Q$6),"",Q$6)</f>
        <v>18</v>
      </c>
      <c r="D14" s="30"/>
      <c r="E14" s="31">
        <f>IF(ISBLANK(O6),"",O6)</f>
        <v>18</v>
      </c>
      <c r="F14" s="29">
        <f>IF(ISBLANK(Q8),"",Q8)</f>
        <v>25</v>
      </c>
      <c r="G14" s="30" t="s">
        <v>56</v>
      </c>
      <c r="H14" s="31">
        <f>IF(ISBLANK(O8),"",O8)</f>
        <v>11</v>
      </c>
      <c r="I14" s="29">
        <f>IF(ISBLANK(Q10),"",Q10)</f>
        <v>37</v>
      </c>
      <c r="J14" s="30" t="s">
        <v>56</v>
      </c>
      <c r="K14" s="31">
        <f>IF(ISBLANK(O10),"",O10)</f>
        <v>11</v>
      </c>
      <c r="L14" s="29">
        <f>IF(ISBLANK(Q12),"",Q12)</f>
        <v>32</v>
      </c>
      <c r="M14" s="30" t="s">
        <v>56</v>
      </c>
      <c r="N14" s="31">
        <f>IF(ISBLANK(O12),"",O12)</f>
        <v>7</v>
      </c>
      <c r="O14" s="147"/>
      <c r="P14" s="148"/>
      <c r="Q14" s="149"/>
      <c r="R14" s="29">
        <v>10</v>
      </c>
      <c r="S14" s="30" t="s">
        <v>56</v>
      </c>
      <c r="T14" s="31">
        <v>0</v>
      </c>
      <c r="U14" s="151"/>
      <c r="V14" s="159"/>
      <c r="W14" s="38"/>
      <c r="X14" s="38"/>
      <c r="Y14" s="38"/>
      <c r="Z14" s="160"/>
    </row>
    <row r="15" spans="1:26" s="16" customFormat="1" ht="30" customHeight="1" thickBot="1">
      <c r="A15" s="161">
        <f>TRANSPOSE(R4)</f>
        <v>6</v>
      </c>
      <c r="B15" s="177" t="s">
        <v>289</v>
      </c>
      <c r="C15" s="156">
        <f>IF(AND(ISNUMBER(C16),ISNUMBER(E16)),IF(C16=E16,Seadista!$B$6,IF(C16-E16&gt;0,Seadista!$B$4,Seadista!$B$5)),"Mängimata")</f>
        <v>0</v>
      </c>
      <c r="D15" s="157"/>
      <c r="E15" s="158"/>
      <c r="F15" s="156">
        <f>IF(AND(ISNUMBER(F16),ISNUMBER(H16)),IF(F16=H16,Seadista!$B$6,IF(F16-H16&gt;0,Seadista!$B$4,Seadista!$B$5)),"Mängimata")</f>
        <v>0</v>
      </c>
      <c r="G15" s="157"/>
      <c r="H15" s="158"/>
      <c r="I15" s="156">
        <f>IF(AND(ISNUMBER(I16),ISNUMBER(K16)),IF(I16=K16,Seadista!$B$6,IF(I16-K16&gt;0,Seadista!$B$4,Seadista!$B$5)),"Mängimata")</f>
        <v>0</v>
      </c>
      <c r="J15" s="157"/>
      <c r="K15" s="158"/>
      <c r="L15" s="156">
        <f>IF(AND(ISNUMBER(L16),ISNUMBER(N16)),IF(L16=N16,Seadista!$B$6,IF(L16-N16&gt;0,Seadista!$B$4,Seadista!$B$5)),"Mängimata")</f>
        <v>0</v>
      </c>
      <c r="M15" s="157"/>
      <c r="N15" s="158"/>
      <c r="O15" s="156">
        <f>IF(AND(ISNUMBER(O16),ISNUMBER(Q16)),IF(O16=Q16,Seadista!$B$6,IF(O16-Q16&gt;0,Seadista!$B$4,Seadista!$B$5)),"Mängimata")</f>
        <v>0</v>
      </c>
      <c r="P15" s="157"/>
      <c r="Q15" s="158"/>
      <c r="R15" s="144"/>
      <c r="S15" s="145"/>
      <c r="T15" s="146"/>
      <c r="U15" s="150">
        <f>SUMIF($C15:$S15,"&gt;=0")</f>
        <v>0</v>
      </c>
      <c r="V15" s="152">
        <f>IF(AND(ISNUMBER(C16),ISNUMBER(E16),ISNUMBER(F16),ISNUMBER(H16),ISNUMBER(I16),ISNUMBER(K16),ISNUMBER(L16),ISNUMBER(N16),ISNUMBER(O16),ISNUMBER(Q16)),C16-E16+F16-H16+I16-K16+L16-N16+O16-Q16,"pooleli")</f>
        <v>-50</v>
      </c>
      <c r="W15" s="41">
        <f>RANK($U15,$U$5:$U$16,-1)</f>
        <v>1</v>
      </c>
      <c r="X15" s="41">
        <f>RANK($V15,$V$5:$V$16,-1)*0.01</f>
        <v>0.01</v>
      </c>
      <c r="Y15" s="41">
        <f>W15+X15</f>
        <v>1.01</v>
      </c>
      <c r="Z15" s="154">
        <f>IF(AND(ISNUMBER($Y$5),ISNUMBER($Y$7),ISNUMBER($Y$9),ISNUMBER($Y$11),ISNUMBER($Y$13),ISNUMBER($Y$15)),RANK($Y15,$Y$5:$Y$16),"pooleli")</f>
        <v>6</v>
      </c>
    </row>
    <row r="16" spans="1:26" s="16" customFormat="1" ht="30" customHeight="1">
      <c r="A16" s="162"/>
      <c r="B16" s="178"/>
      <c r="C16" s="29">
        <f>IF(ISBLANK(T$6),"",T$6)</f>
        <v>0</v>
      </c>
      <c r="D16" s="30" t="s">
        <v>56</v>
      </c>
      <c r="E16" s="31">
        <f>IF(ISBLANK(R$6),"",R$6)</f>
        <v>10</v>
      </c>
      <c r="F16" s="29">
        <f>IF(ISBLANK(T8),"",T8)</f>
        <v>0</v>
      </c>
      <c r="G16" s="30" t="s">
        <v>56</v>
      </c>
      <c r="H16" s="31">
        <f>IF(ISBLANK(R8),"",R8)</f>
        <v>10</v>
      </c>
      <c r="I16" s="29">
        <f>IF(ISBLANK(T10),"",T10)</f>
        <v>0</v>
      </c>
      <c r="J16" s="30" t="s">
        <v>56</v>
      </c>
      <c r="K16" s="31">
        <f>IF(ISBLANK(R10),"",R10)</f>
        <v>10</v>
      </c>
      <c r="L16" s="29">
        <f>IF(ISBLANK(T12),"",T12)</f>
        <v>0</v>
      </c>
      <c r="M16" s="30" t="s">
        <v>56</v>
      </c>
      <c r="N16" s="31">
        <f>IF(ISBLANK(R12),"",R12)</f>
        <v>10</v>
      </c>
      <c r="O16" s="29">
        <f>IF(ISBLANK(T14),"",T14)</f>
        <v>0</v>
      </c>
      <c r="P16" s="30" t="s">
        <v>56</v>
      </c>
      <c r="Q16" s="31">
        <f>IF(ISBLANK(R14),"",R14)</f>
        <v>10</v>
      </c>
      <c r="R16" s="147"/>
      <c r="S16" s="148"/>
      <c r="T16" s="149"/>
      <c r="U16" s="151"/>
      <c r="V16" s="153"/>
      <c r="W16" s="36"/>
      <c r="X16" s="36"/>
      <c r="Y16" s="36"/>
      <c r="Z16" s="160"/>
    </row>
  </sheetData>
  <mergeCells count="73">
    <mergeCell ref="L5:N5"/>
    <mergeCell ref="A3:Z3"/>
    <mergeCell ref="C4:E4"/>
    <mergeCell ref="F4:H4"/>
    <mergeCell ref="I4:K4"/>
    <mergeCell ref="L4:N4"/>
    <mergeCell ref="O4:Q4"/>
    <mergeCell ref="R4:T4"/>
    <mergeCell ref="A5:A6"/>
    <mergeCell ref="B5:B6"/>
    <mergeCell ref="C5:E6"/>
    <mergeCell ref="F5:H5"/>
    <mergeCell ref="I5:K5"/>
    <mergeCell ref="A7:A8"/>
    <mergeCell ref="B7:B8"/>
    <mergeCell ref="C7:E7"/>
    <mergeCell ref="F7:H8"/>
    <mergeCell ref="I7:K7"/>
    <mergeCell ref="V7:V8"/>
    <mergeCell ref="Z7:Z8"/>
    <mergeCell ref="O5:Q5"/>
    <mergeCell ref="R5:T5"/>
    <mergeCell ref="U5:U6"/>
    <mergeCell ref="V5:V6"/>
    <mergeCell ref="Z5:Z6"/>
    <mergeCell ref="L9:N9"/>
    <mergeCell ref="L7:N7"/>
    <mergeCell ref="O7:Q7"/>
    <mergeCell ref="R7:T7"/>
    <mergeCell ref="U7:U8"/>
    <mergeCell ref="A9:A10"/>
    <mergeCell ref="B9:B10"/>
    <mergeCell ref="C9:E9"/>
    <mergeCell ref="F9:H9"/>
    <mergeCell ref="I9:K10"/>
    <mergeCell ref="A11:A12"/>
    <mergeCell ref="B11:B12"/>
    <mergeCell ref="C11:E11"/>
    <mergeCell ref="F11:H11"/>
    <mergeCell ref="I11:K11"/>
    <mergeCell ref="V11:V12"/>
    <mergeCell ref="Z11:Z12"/>
    <mergeCell ref="O9:Q9"/>
    <mergeCell ref="R9:T9"/>
    <mergeCell ref="U9:U10"/>
    <mergeCell ref="V9:V10"/>
    <mergeCell ref="Z9:Z10"/>
    <mergeCell ref="L13:N13"/>
    <mergeCell ref="L11:N12"/>
    <mergeCell ref="O11:Q11"/>
    <mergeCell ref="R11:T11"/>
    <mergeCell ref="U11:U12"/>
    <mergeCell ref="A13:A14"/>
    <mergeCell ref="B13:B14"/>
    <mergeCell ref="C13:E13"/>
    <mergeCell ref="F13:H13"/>
    <mergeCell ref="I13:K13"/>
    <mergeCell ref="A15:A16"/>
    <mergeCell ref="B15:B16"/>
    <mergeCell ref="C15:E15"/>
    <mergeCell ref="F15:H15"/>
    <mergeCell ref="I15:K15"/>
    <mergeCell ref="Z15:Z16"/>
    <mergeCell ref="O13:Q14"/>
    <mergeCell ref="R13:T13"/>
    <mergeCell ref="U13:U14"/>
    <mergeCell ref="V13:V14"/>
    <mergeCell ref="Z13:Z14"/>
    <mergeCell ref="L15:N15"/>
    <mergeCell ref="O15:Q15"/>
    <mergeCell ref="R15:T16"/>
    <mergeCell ref="U15:U16"/>
    <mergeCell ref="V15:V16"/>
  </mergeCells>
  <printOptions horizontalCentered="1"/>
  <pageMargins left="0.51181102362204722" right="0.27559055118110237" top="0.74803149606299213" bottom="0.51181102362204722" header="0.31496062992125984" footer="0.31496062992125984"/>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4"/>
  <sheetViews>
    <sheetView topLeftCell="A3" zoomScale="90" zoomScaleNormal="90" workbookViewId="0">
      <selection activeCell="I7" sqref="I7:K7"/>
    </sheetView>
  </sheetViews>
  <sheetFormatPr defaultColWidth="8.7109375" defaultRowHeight="15.75"/>
  <cols>
    <col min="1" max="1" width="4.42578125" style="21" customWidth="1"/>
    <col min="2" max="2" width="27.28515625" style="16" customWidth="1"/>
    <col min="3" max="3" width="4.7109375" style="17" customWidth="1"/>
    <col min="4" max="4" width="2" style="17" customWidth="1"/>
    <col min="5" max="6" width="4.7109375" style="17" customWidth="1"/>
    <col min="7" max="7" width="2" style="17" customWidth="1"/>
    <col min="8" max="9" width="4.7109375" style="17" customWidth="1"/>
    <col min="10" max="10" width="2" style="17" customWidth="1"/>
    <col min="11" max="11" width="4.7109375" style="17" customWidth="1"/>
    <col min="12" max="12" width="4.7109375" style="16" customWidth="1"/>
    <col min="13" max="13" width="2" style="16" customWidth="1"/>
    <col min="14" max="14" width="4.7109375" style="16" customWidth="1"/>
    <col min="15" max="15" width="4.7109375" style="22" customWidth="1"/>
    <col min="16" max="16" width="2" style="22" customWidth="1"/>
    <col min="17" max="17" width="4.7109375" style="22" customWidth="1"/>
    <col min="18" max="19" width="10.7109375" style="16" customWidth="1"/>
    <col min="20" max="22" width="14.42578125" style="18" hidden="1" customWidth="1"/>
    <col min="23" max="23" width="10.7109375" style="18" customWidth="1"/>
  </cols>
  <sheetData>
    <row r="1" spans="1:23" s="15" customFormat="1" ht="52.5" customHeight="1">
      <c r="B1" s="90" t="str">
        <f>TRANSPOSE(Seadista!A9)</f>
        <v>Tallinn Handball Cup 2015</v>
      </c>
      <c r="N1" s="14"/>
      <c r="O1" s="14"/>
      <c r="P1" s="14"/>
      <c r="Q1" s="14"/>
    </row>
    <row r="2" spans="1:23" s="16" customFormat="1" ht="37.5" customHeight="1">
      <c r="B2" s="92"/>
      <c r="C2" s="17"/>
      <c r="D2" s="17"/>
      <c r="E2" s="17"/>
      <c r="F2" s="17"/>
      <c r="G2" s="17"/>
      <c r="H2" s="17"/>
      <c r="I2" s="17"/>
      <c r="J2" s="17"/>
      <c r="K2" s="17"/>
      <c r="N2" s="18"/>
      <c r="O2" s="18"/>
      <c r="P2" s="18"/>
      <c r="Q2" s="18"/>
    </row>
    <row r="3" spans="1:23" s="19" customFormat="1" ht="30" customHeight="1">
      <c r="A3" s="166" t="s">
        <v>290</v>
      </c>
      <c r="B3" s="167"/>
      <c r="C3" s="167"/>
      <c r="D3" s="167"/>
      <c r="E3" s="167"/>
      <c r="F3" s="167"/>
      <c r="G3" s="167"/>
      <c r="H3" s="167"/>
      <c r="I3" s="167"/>
      <c r="J3" s="167"/>
      <c r="K3" s="167"/>
      <c r="L3" s="167"/>
      <c r="M3" s="167"/>
      <c r="N3" s="167"/>
      <c r="O3" s="167"/>
      <c r="P3" s="167"/>
      <c r="Q3" s="167"/>
      <c r="R3" s="167"/>
      <c r="S3" s="167"/>
      <c r="T3" s="167"/>
      <c r="U3" s="167"/>
      <c r="V3" s="167"/>
      <c r="W3" s="168"/>
    </row>
    <row r="4" spans="1:23" s="20" customFormat="1" ht="20.25" customHeight="1">
      <c r="A4" s="52"/>
      <c r="B4" s="53" t="s">
        <v>50</v>
      </c>
      <c r="C4" s="169">
        <v>1</v>
      </c>
      <c r="D4" s="170"/>
      <c r="E4" s="171"/>
      <c r="F4" s="169">
        <v>2</v>
      </c>
      <c r="G4" s="170"/>
      <c r="H4" s="171"/>
      <c r="I4" s="169">
        <v>3</v>
      </c>
      <c r="J4" s="170"/>
      <c r="K4" s="171"/>
      <c r="L4" s="169">
        <v>4</v>
      </c>
      <c r="M4" s="170"/>
      <c r="N4" s="171"/>
      <c r="O4" s="169">
        <v>5</v>
      </c>
      <c r="P4" s="170"/>
      <c r="Q4" s="171"/>
      <c r="R4" s="25" t="s">
        <v>51</v>
      </c>
      <c r="S4" s="25" t="s">
        <v>52</v>
      </c>
      <c r="T4" s="54" t="s">
        <v>53</v>
      </c>
      <c r="U4" s="54" t="s">
        <v>54</v>
      </c>
      <c r="V4" s="54"/>
      <c r="W4" s="25" t="s">
        <v>55</v>
      </c>
    </row>
    <row r="5" spans="1:23" s="14" customFormat="1" ht="30" customHeight="1">
      <c r="A5" s="161">
        <f>TRANSPOSE(C4)</f>
        <v>1</v>
      </c>
      <c r="B5" s="163" t="s">
        <v>262</v>
      </c>
      <c r="C5" s="144"/>
      <c r="D5" s="145"/>
      <c r="E5" s="146"/>
      <c r="F5" s="156">
        <f>IF(AND(ISNUMBER(F6),ISNUMBER(H6)),IF(F6=H6,Seadista!B6,IF(F6-H6&gt;0,Seadista!B4,Seadista!B5)),"Mängimata")</f>
        <v>2</v>
      </c>
      <c r="G5" s="157"/>
      <c r="H5" s="158"/>
      <c r="I5" s="156">
        <f>IF(AND(ISNUMBER(I6),ISNUMBER(K6)),IF(I6=K6,Seadista!B6,IF(I6-K6&gt;0,Seadista!B4,Seadista!B5)),"Mängimata")</f>
        <v>0</v>
      </c>
      <c r="J5" s="157"/>
      <c r="K5" s="158"/>
      <c r="L5" s="156">
        <f>IF(AND(ISNUMBER(L6),ISNUMBER(N6)),IF(L6=N6,Seadista!$B$6,IF(L6-N6&gt;0,Seadista!$B$4,Seadista!$B$5)),"Mängimata")</f>
        <v>2</v>
      </c>
      <c r="M5" s="157"/>
      <c r="N5" s="158"/>
      <c r="O5" s="156">
        <f>IF(AND(ISNUMBER(O6),ISNUMBER(Q6)),IF(O6=Q6,Seadista!$B$6,IF(O6-Q6&gt;0,Seadista!$B$4,Seadista!$B$5)),"Mängimata")</f>
        <v>0</v>
      </c>
      <c r="P5" s="157"/>
      <c r="Q5" s="158"/>
      <c r="R5" s="150">
        <f>SUMIF($C5:$O5,"&gt;=0")</f>
        <v>4</v>
      </c>
      <c r="S5" s="152">
        <f>IF(AND(ISNUMBER(F6),ISNUMBER(H6),ISNUMBER(I6),ISNUMBER(K6),ISNUMBER(L6),ISNUMBER(N6),ISNUMBER(O6),ISNUMBER(Q6)),F6-H6+I6-K6+L6-N6+O6-Q6,"pooleli")</f>
        <v>13</v>
      </c>
      <c r="T5" s="26">
        <f>RANK($R5,$R$5:$R$14,-1)</f>
        <v>3</v>
      </c>
      <c r="U5" s="27">
        <f>RANK($S5,$S$5:$S$14,-1)*0.01</f>
        <v>0.03</v>
      </c>
      <c r="V5" s="28">
        <f>T5+U5</f>
        <v>3.03</v>
      </c>
      <c r="W5" s="154">
        <f>IF(AND(ISNUMBER($V$5),ISNUMBER($V$7),ISNUMBER($V$9),ISNUMBER($V$11),ISNUMBER($V$13)),RANK($V5,$V$5:$V$14),"pooleli")</f>
        <v>3</v>
      </c>
    </row>
    <row r="6" spans="1:23" s="14" customFormat="1" ht="30" customHeight="1">
      <c r="A6" s="162"/>
      <c r="B6" s="164"/>
      <c r="C6" s="147"/>
      <c r="D6" s="148"/>
      <c r="E6" s="149"/>
      <c r="F6" s="29">
        <v>25</v>
      </c>
      <c r="G6" s="30" t="s">
        <v>56</v>
      </c>
      <c r="H6" s="31">
        <v>11</v>
      </c>
      <c r="I6" s="29">
        <v>23</v>
      </c>
      <c r="J6" s="30" t="s">
        <v>56</v>
      </c>
      <c r="K6" s="31">
        <v>24</v>
      </c>
      <c r="L6" s="29">
        <v>32</v>
      </c>
      <c r="M6" s="30" t="s">
        <v>56</v>
      </c>
      <c r="N6" s="31">
        <v>21</v>
      </c>
      <c r="O6" s="29">
        <v>18</v>
      </c>
      <c r="P6" s="30" t="s">
        <v>56</v>
      </c>
      <c r="Q6" s="31">
        <v>29</v>
      </c>
      <c r="R6" s="165"/>
      <c r="S6" s="159"/>
      <c r="T6" s="32"/>
      <c r="U6" s="33"/>
      <c r="V6" s="34"/>
      <c r="W6" s="160"/>
    </row>
    <row r="7" spans="1:23" s="14" customFormat="1" ht="30" customHeight="1">
      <c r="A7" s="161">
        <f>TRANSPOSE(F4)</f>
        <v>2</v>
      </c>
      <c r="B7" s="163" t="s">
        <v>238</v>
      </c>
      <c r="C7" s="156">
        <f>IF(AND(ISNUMBER(C8),ISNUMBER(E8)),IF(C8=E8,Seadista!B6,IF(C8-E8&gt;0,Seadista!B4,Seadista!B5)),"Mängimata")</f>
        <v>0</v>
      </c>
      <c r="D7" s="157"/>
      <c r="E7" s="158"/>
      <c r="F7" s="144"/>
      <c r="G7" s="145"/>
      <c r="H7" s="146"/>
      <c r="I7" s="156">
        <f>IF(AND(ISNUMBER(I8),ISNUMBER(K8)),IF(I8=K8,Seadista!B6,IF(I8-K8&gt;0,Seadista!B4,Seadista!B5)),"Mängimata")</f>
        <v>0</v>
      </c>
      <c r="J7" s="157"/>
      <c r="K7" s="158"/>
      <c r="L7" s="156">
        <f>IF(AND(ISNUMBER(L8),ISNUMBER(N8)),IF(L8=N8,Seadista!B6,IF(L8-N8&gt;0,Seadista!B4,Seadista!B5)),"Mängimata")</f>
        <v>2</v>
      </c>
      <c r="M7" s="157"/>
      <c r="N7" s="158"/>
      <c r="O7" s="156">
        <f>IF(AND(ISNUMBER(O8),ISNUMBER(Q8)),IF(O8=Q8,Seadista!$B$6,IF(O8-Q8&gt;0,Seadista!$B$4,Seadista!$B$5)),"Mängimata")</f>
        <v>0</v>
      </c>
      <c r="P7" s="157"/>
      <c r="Q7" s="158"/>
      <c r="R7" s="150">
        <f>SUMIF($C7:$O7,"&gt;=0")</f>
        <v>2</v>
      </c>
      <c r="S7" s="152">
        <f>IF(AND(ISNUMBER(C8),ISNUMBER(E8),ISNUMBER(I8),ISNUMBER(K8),ISNUMBER(L8),ISNUMBER(N8),ISNUMBER(O8),ISNUMBER(Q8)),C8-E8+I8-K8+L8-N8+O8-Q8,"pooleli")</f>
        <v>-60</v>
      </c>
      <c r="T7" s="26">
        <f>RANK($R7,$R$5:$R$14,-1)</f>
        <v>2</v>
      </c>
      <c r="U7" s="27">
        <f>RANK($S7,$S$5:$S$14,-1)*0.01</f>
        <v>0.01</v>
      </c>
      <c r="V7" s="28">
        <f>T7+U7</f>
        <v>2.0099999999999998</v>
      </c>
      <c r="W7" s="154">
        <f>IF(AND(ISNUMBER($V$5),ISNUMBER($V$7),ISNUMBER($V$9),ISNUMBER($V$11),ISNUMBER($V$13)),RANK($V7,$V$5:$V$14),"pooleli")</f>
        <v>4</v>
      </c>
    </row>
    <row r="8" spans="1:23" s="14" customFormat="1" ht="30" customHeight="1">
      <c r="A8" s="162"/>
      <c r="B8" s="164"/>
      <c r="C8" s="29">
        <f>IF(ISBLANK(H6),"",H6)</f>
        <v>11</v>
      </c>
      <c r="D8" s="30" t="s">
        <v>56</v>
      </c>
      <c r="E8" s="31">
        <f>IF(ISBLANK(F6),"",F6)</f>
        <v>25</v>
      </c>
      <c r="F8" s="147"/>
      <c r="G8" s="148"/>
      <c r="H8" s="149"/>
      <c r="I8" s="29">
        <v>14</v>
      </c>
      <c r="J8" s="30" t="s">
        <v>56</v>
      </c>
      <c r="K8" s="31">
        <v>38</v>
      </c>
      <c r="L8" s="29">
        <v>20</v>
      </c>
      <c r="M8" s="30" t="s">
        <v>56</v>
      </c>
      <c r="N8" s="31">
        <v>19</v>
      </c>
      <c r="O8" s="29">
        <v>9</v>
      </c>
      <c r="P8" s="30" t="s">
        <v>56</v>
      </c>
      <c r="Q8" s="31">
        <v>32</v>
      </c>
      <c r="R8" s="151"/>
      <c r="S8" s="159"/>
      <c r="T8" s="35"/>
      <c r="U8" s="36"/>
      <c r="V8" s="37"/>
      <c r="W8" s="160"/>
    </row>
    <row r="9" spans="1:23" s="14" customFormat="1" ht="30" customHeight="1">
      <c r="A9" s="161">
        <f>TRANSPOSE(I4)</f>
        <v>3</v>
      </c>
      <c r="B9" s="163" t="s">
        <v>291</v>
      </c>
      <c r="C9" s="156">
        <f>IF(AND(ISNUMBER(C10),ISNUMBER(E10)),IF(C10=E10,Seadista!B6,IF(C10-E10&gt;0,Seadista!B4,Seadista!B5)),"Mängimata")</f>
        <v>2</v>
      </c>
      <c r="D9" s="157"/>
      <c r="E9" s="158"/>
      <c r="F9" s="156">
        <f>IF(AND(ISNUMBER(F10),ISNUMBER(H10)),IF(F10=H10,Seadista!B6,IF(F10-H10&gt;0,Seadista!B4,Seadista!B5)),"Mängimata")</f>
        <v>2</v>
      </c>
      <c r="G9" s="157"/>
      <c r="H9" s="158"/>
      <c r="I9" s="144"/>
      <c r="J9" s="145"/>
      <c r="K9" s="146"/>
      <c r="L9" s="156">
        <f>IF(AND(ISNUMBER(L10),ISNUMBER(N10)),IF(L10=N10,Seadista!B6,IF(L10-N10&gt;0,Seadista!B4,Seadista!B5)),"Mängimata")</f>
        <v>2</v>
      </c>
      <c r="M9" s="157"/>
      <c r="N9" s="158"/>
      <c r="O9" s="156">
        <f>IF(AND(ISNUMBER(O10),ISNUMBER(Q10)),IF(O10=Q10,Seadista!$B$6,IF(O10-Q10&gt;0,Seadista!$B$4,Seadista!$B$5)),"Mängimata")</f>
        <v>0</v>
      </c>
      <c r="P9" s="157"/>
      <c r="Q9" s="158"/>
      <c r="R9" s="165">
        <f>SUMIF($C9:$O9,"&gt;=0")</f>
        <v>6</v>
      </c>
      <c r="S9" s="152">
        <f>IF(AND(ISNUMBER(F10),ISNUMBER(H10),ISNUMBER(C10),ISNUMBER(E10),ISNUMBER(L10),ISNUMBER(N10),ISNUMBER(O10),ISNUMBER(Q10)),F10-H10+C10-E10+L10-N10+O10-Q10,"pooleli")</f>
        <v>15</v>
      </c>
      <c r="T9" s="38">
        <f>RANK($R9,$R$5:$R$14,-1)</f>
        <v>4</v>
      </c>
      <c r="U9" s="38">
        <f>RANK($S9,$S$5:$S$14,-1)*0.01</f>
        <v>0.04</v>
      </c>
      <c r="V9" s="38">
        <f>T9+U9</f>
        <v>4.04</v>
      </c>
      <c r="W9" s="154">
        <f>IF(AND(ISNUMBER($V$5),ISNUMBER($V$7),ISNUMBER($V$9),ISNUMBER($V$11),ISNUMBER($V$13)),RANK($V9,$V$5:$V$14),"pooleli")</f>
        <v>2</v>
      </c>
    </row>
    <row r="10" spans="1:23" s="14" customFormat="1" ht="30" customHeight="1">
      <c r="A10" s="162"/>
      <c r="B10" s="164"/>
      <c r="C10" s="29">
        <f>IF(ISBLANK(K6),"",K6)</f>
        <v>24</v>
      </c>
      <c r="D10" s="30" t="s">
        <v>56</v>
      </c>
      <c r="E10" s="31">
        <f>IF(ISBLANK(I6),"",I6)</f>
        <v>23</v>
      </c>
      <c r="F10" s="29">
        <f>IF(ISBLANK(K8),"",K8)</f>
        <v>38</v>
      </c>
      <c r="G10" s="30" t="s">
        <v>56</v>
      </c>
      <c r="H10" s="31">
        <f>IF(ISBLANK(I8),"",I8)</f>
        <v>14</v>
      </c>
      <c r="I10" s="147"/>
      <c r="J10" s="148"/>
      <c r="K10" s="149"/>
      <c r="L10" s="29">
        <v>23</v>
      </c>
      <c r="M10" s="30" t="s">
        <v>56</v>
      </c>
      <c r="N10" s="31">
        <v>15</v>
      </c>
      <c r="O10" s="29">
        <v>18</v>
      </c>
      <c r="P10" s="30" t="s">
        <v>56</v>
      </c>
      <c r="Q10" s="31">
        <v>36</v>
      </c>
      <c r="R10" s="165"/>
      <c r="S10" s="159"/>
      <c r="T10" s="38"/>
      <c r="U10" s="38"/>
      <c r="V10" s="38"/>
      <c r="W10" s="160"/>
    </row>
    <row r="11" spans="1:23" s="14" customFormat="1" ht="30" customHeight="1">
      <c r="A11" s="161">
        <f>TRANSPOSE(L4)</f>
        <v>4</v>
      </c>
      <c r="B11" s="163" t="s">
        <v>269</v>
      </c>
      <c r="C11" s="156">
        <f>IF(AND(ISNUMBER(C12),ISNUMBER(E12)),IF(C12=E12,Seadista!$B$6,IF(C12-E12&gt;0,Seadista!$B$4,Seadista!$B$5)),"Mängimata")</f>
        <v>0</v>
      </c>
      <c r="D11" s="157"/>
      <c r="E11" s="158"/>
      <c r="F11" s="156">
        <f>IF(AND(ISNUMBER(F12),ISNUMBER(H12)),IF(F12=H12,Seadista!$B$6,IF(F12-H12&gt;0,Seadista!$B$4,Seadista!$B$5)),"Mängimata")</f>
        <v>0</v>
      </c>
      <c r="G11" s="157"/>
      <c r="H11" s="158"/>
      <c r="I11" s="156">
        <f>IF(AND(ISNUMBER(I12),ISNUMBER(K12)),IF(I12=K12,Seadista!$B$6,IF(I12-K12&gt;0,Seadista!$B$4,Seadista!$B$5)),"Mängimata")</f>
        <v>0</v>
      </c>
      <c r="J11" s="157"/>
      <c r="K11" s="158"/>
      <c r="L11" s="144"/>
      <c r="M11" s="145"/>
      <c r="N11" s="146"/>
      <c r="O11" s="156">
        <f>IF(AND(ISNUMBER(O12),ISNUMBER(Q12)),IF(O12=Q12,Seadista!$B$6,IF(O12-Q12&gt;0,Seadista!$B$4,Seadista!$B$5)),"Mängimata")</f>
        <v>0</v>
      </c>
      <c r="P11" s="157"/>
      <c r="Q11" s="158"/>
      <c r="R11" s="150">
        <f>SUMIF($C11:$O11,"&gt;=0")</f>
        <v>0</v>
      </c>
      <c r="S11" s="152">
        <f>IF(AND(ISNUMBER(F12),ISNUMBER(H12),ISNUMBER(I12),ISNUMBER(K12),ISNUMBER(C12),ISNUMBER(E12),ISNUMBER(O12),ISNUMBER(Q12)),F12-H12+I12-K12+C12-E12+O12-Q12,"pooleli")</f>
        <v>-33</v>
      </c>
      <c r="T11" s="26">
        <f>RANK($R11,$R$5:$R$14,-1)</f>
        <v>1</v>
      </c>
      <c r="U11" s="27">
        <f>RANK($S11,$S$5:$S$14,-1)*0.01</f>
        <v>0.02</v>
      </c>
      <c r="V11" s="28">
        <f>T11+U11</f>
        <v>1.02</v>
      </c>
      <c r="W11" s="154">
        <f>IF(AND(ISNUMBER($V$5),ISNUMBER($V$7),ISNUMBER($V$9),ISNUMBER($V$11),ISNUMBER($V$13)),RANK($V11,$V$5:$V$14),"pooleli")</f>
        <v>5</v>
      </c>
    </row>
    <row r="12" spans="1:23" s="14" customFormat="1" ht="30" customHeight="1">
      <c r="A12" s="162"/>
      <c r="B12" s="164"/>
      <c r="C12" s="29">
        <f>IF(ISBLANK(N6),"",N6)</f>
        <v>21</v>
      </c>
      <c r="D12" s="30" t="s">
        <v>56</v>
      </c>
      <c r="E12" s="31">
        <f>IF(ISBLANK(L6),"",L6)</f>
        <v>32</v>
      </c>
      <c r="F12" s="29">
        <f>IF(ISBLANK(N8),"",N8)</f>
        <v>19</v>
      </c>
      <c r="G12" s="30" t="s">
        <v>56</v>
      </c>
      <c r="H12" s="31">
        <f>IF(ISBLANK(L8),"",L8)</f>
        <v>20</v>
      </c>
      <c r="I12" s="29">
        <f>IF(ISBLANK(N10),"",N10)</f>
        <v>15</v>
      </c>
      <c r="J12" s="30" t="s">
        <v>56</v>
      </c>
      <c r="K12" s="31">
        <f>IF(ISBLANK(L10),"",L10)</f>
        <v>23</v>
      </c>
      <c r="L12" s="147"/>
      <c r="M12" s="148"/>
      <c r="N12" s="149"/>
      <c r="O12" s="29">
        <v>14</v>
      </c>
      <c r="P12" s="30" t="s">
        <v>56</v>
      </c>
      <c r="Q12" s="31">
        <v>27</v>
      </c>
      <c r="R12" s="151"/>
      <c r="S12" s="159"/>
      <c r="T12" s="35"/>
      <c r="U12" s="36"/>
      <c r="V12" s="37"/>
      <c r="W12" s="160"/>
    </row>
    <row r="13" spans="1:23" s="16" customFormat="1" ht="30" customHeight="1">
      <c r="A13" s="161">
        <f>TRANSPOSE(O4)</f>
        <v>5</v>
      </c>
      <c r="B13" s="163" t="s">
        <v>292</v>
      </c>
      <c r="C13" s="156">
        <f>IF(AND(ISNUMBER(C14),ISNUMBER(E14)),IF(C14=E14,Seadista!$B$6,IF(C14-E14&gt;0,Seadista!$B$4,Seadista!$B$5)),"Mängimata")</f>
        <v>2</v>
      </c>
      <c r="D13" s="157"/>
      <c r="E13" s="158"/>
      <c r="F13" s="156">
        <f>IF(AND(ISNUMBER(F14),ISNUMBER(H14)),IF(F14=H14,Seadista!$B$6,IF(F14-H14&gt;0,Seadista!$B$4,Seadista!$B$5)),"Mängimata")</f>
        <v>2</v>
      </c>
      <c r="G13" s="157"/>
      <c r="H13" s="158"/>
      <c r="I13" s="156">
        <f>IF(AND(ISNUMBER(I14),ISNUMBER(K14)),IF(I14=K14,Seadista!$B$6,IF(I14-K14&gt;0,Seadista!$B$4,Seadista!$B$5)),"Mängimata")</f>
        <v>2</v>
      </c>
      <c r="J13" s="157"/>
      <c r="K13" s="158"/>
      <c r="L13" s="156">
        <f>IF(AND(ISNUMBER(L14),ISNUMBER(N14)),IF(L14=N14,Seadista!$B$6,IF(L14-N14&gt;0,Seadista!$B$4,Seadista!$B$5)),"Mängimata")</f>
        <v>2</v>
      </c>
      <c r="M13" s="157"/>
      <c r="N13" s="158"/>
      <c r="O13" s="144"/>
      <c r="P13" s="145"/>
      <c r="Q13" s="146"/>
      <c r="R13" s="150">
        <f>SUMIF($C13:$P13,"&gt;=0")</f>
        <v>8</v>
      </c>
      <c r="S13" s="152">
        <f>IF(AND(ISNUMBER(C14),ISNUMBER(E14),ISNUMBER(F14),ISNUMBER(H14),ISNUMBER(I14),ISNUMBER(K14),ISNUMBER(L14),ISNUMBER(N14)),C14-E14+F14-H14+I14-K14+L14-N14,"pooleli")</f>
        <v>65</v>
      </c>
      <c r="T13" s="39">
        <f>RANK($R13,$R$5:$R$14,-1)</f>
        <v>5</v>
      </c>
      <c r="U13" s="38">
        <f>RANK($S13,$S$5:$S$14,-1)*0.01</f>
        <v>0.05</v>
      </c>
      <c r="V13" s="40">
        <f>T13+U13</f>
        <v>5.05</v>
      </c>
      <c r="W13" s="154">
        <f>IF(AND(ISNUMBER($V$5),ISNUMBER($V$7),ISNUMBER($V$9),ISNUMBER($V$11),ISNUMBER($V$13)),RANK($V13,$V$5:$V$14),"pooleli")</f>
        <v>1</v>
      </c>
    </row>
    <row r="14" spans="1:23" s="16" customFormat="1" ht="30" customHeight="1">
      <c r="A14" s="162"/>
      <c r="B14" s="164"/>
      <c r="C14" s="29">
        <f>IF(ISBLANK(Q$6),"",Q$6)</f>
        <v>29</v>
      </c>
      <c r="D14" s="30" t="s">
        <v>56</v>
      </c>
      <c r="E14" s="31">
        <f>IF(ISBLANK(O$6),"",O$6)</f>
        <v>18</v>
      </c>
      <c r="F14" s="29">
        <f>IF(ISBLANK(Q8),"",Q8)</f>
        <v>32</v>
      </c>
      <c r="G14" s="30" t="s">
        <v>56</v>
      </c>
      <c r="H14" s="31">
        <f>IF(ISBLANK(O8),"",O8)</f>
        <v>9</v>
      </c>
      <c r="I14" s="29">
        <f>IF(ISBLANK(Q10),"",Q10)</f>
        <v>36</v>
      </c>
      <c r="J14" s="30" t="s">
        <v>56</v>
      </c>
      <c r="K14" s="31">
        <f>IF(ISBLANK(O10),"",O10)</f>
        <v>18</v>
      </c>
      <c r="L14" s="29">
        <f>IF(ISBLANK(Q12),"",Q12)</f>
        <v>27</v>
      </c>
      <c r="M14" s="30" t="s">
        <v>56</v>
      </c>
      <c r="N14" s="31">
        <f>IF(ISBLANK(O12),"",O12)</f>
        <v>14</v>
      </c>
      <c r="O14" s="147"/>
      <c r="P14" s="148"/>
      <c r="Q14" s="149"/>
      <c r="R14" s="151"/>
      <c r="S14" s="153"/>
      <c r="T14" s="36"/>
      <c r="U14" s="36"/>
      <c r="V14" s="36"/>
      <c r="W14" s="155"/>
    </row>
  </sheetData>
  <mergeCells count="56">
    <mergeCell ref="A3:W3"/>
    <mergeCell ref="C4:E4"/>
    <mergeCell ref="F4:H4"/>
    <mergeCell ref="I4:K4"/>
    <mergeCell ref="L4:N4"/>
    <mergeCell ref="O4:Q4"/>
    <mergeCell ref="O5:Q5"/>
    <mergeCell ref="R5:R6"/>
    <mergeCell ref="S5:S6"/>
    <mergeCell ref="W5:W6"/>
    <mergeCell ref="A7:A8"/>
    <mergeCell ref="B7:B8"/>
    <mergeCell ref="C7:E7"/>
    <mergeCell ref="F7:H8"/>
    <mergeCell ref="I7:K7"/>
    <mergeCell ref="L7:N7"/>
    <mergeCell ref="A5:A6"/>
    <mergeCell ref="B5:B6"/>
    <mergeCell ref="C5:E6"/>
    <mergeCell ref="F5:H5"/>
    <mergeCell ref="I5:K5"/>
    <mergeCell ref="L5:N5"/>
    <mergeCell ref="O7:Q7"/>
    <mergeCell ref="R7:R8"/>
    <mergeCell ref="S7:S8"/>
    <mergeCell ref="W7:W8"/>
    <mergeCell ref="A9:A10"/>
    <mergeCell ref="B9:B10"/>
    <mergeCell ref="C9:E9"/>
    <mergeCell ref="F9:H9"/>
    <mergeCell ref="I9:K10"/>
    <mergeCell ref="L9:N9"/>
    <mergeCell ref="A11:A12"/>
    <mergeCell ref="B11:B12"/>
    <mergeCell ref="C11:E11"/>
    <mergeCell ref="F11:H11"/>
    <mergeCell ref="I11:K11"/>
    <mergeCell ref="L13:N13"/>
    <mergeCell ref="O9:Q9"/>
    <mergeCell ref="R9:R10"/>
    <mergeCell ref="S9:S10"/>
    <mergeCell ref="W9:W10"/>
    <mergeCell ref="L11:N12"/>
    <mergeCell ref="A13:A14"/>
    <mergeCell ref="B13:B14"/>
    <mergeCell ref="C13:E13"/>
    <mergeCell ref="F13:H13"/>
    <mergeCell ref="I13:K13"/>
    <mergeCell ref="O13:Q14"/>
    <mergeCell ref="R13:R14"/>
    <mergeCell ref="S13:S14"/>
    <mergeCell ref="W13:W14"/>
    <mergeCell ref="O11:Q11"/>
    <mergeCell ref="R11:R12"/>
    <mergeCell ref="S11:S12"/>
    <mergeCell ref="W11:W12"/>
  </mergeCells>
  <printOptions horizontalCentered="1"/>
  <pageMargins left="0.51181102362204722" right="0.27559055118110237" top="0.74803149606299213" bottom="0.51181102362204722" header="0.31496062992125984" footer="0.31496062992125984"/>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4"/>
  <sheetViews>
    <sheetView topLeftCell="A3" zoomScale="90" zoomScaleNormal="90" workbookViewId="0">
      <selection activeCell="O7" sqref="O7:Q7"/>
    </sheetView>
  </sheetViews>
  <sheetFormatPr defaultColWidth="8.7109375" defaultRowHeight="15.75"/>
  <cols>
    <col min="1" max="1" width="4.42578125" style="21" customWidth="1"/>
    <col min="2" max="2" width="27.28515625" style="16" customWidth="1"/>
    <col min="3" max="3" width="4.7109375" style="17" customWidth="1"/>
    <col min="4" max="4" width="2" style="17" customWidth="1"/>
    <col min="5" max="6" width="4.7109375" style="17" customWidth="1"/>
    <col min="7" max="7" width="2" style="17" customWidth="1"/>
    <col min="8" max="9" width="4.7109375" style="17" customWidth="1"/>
    <col min="10" max="10" width="2" style="17" customWidth="1"/>
    <col min="11" max="11" width="4.7109375" style="17" customWidth="1"/>
    <col min="12" max="12" width="4.7109375" style="16" customWidth="1"/>
    <col min="13" max="13" width="2" style="16" customWidth="1"/>
    <col min="14" max="14" width="4.7109375" style="16" customWidth="1"/>
    <col min="15" max="15" width="4.7109375" style="22" customWidth="1"/>
    <col min="16" max="16" width="2" style="22" customWidth="1"/>
    <col min="17" max="17" width="4.7109375" style="22" customWidth="1"/>
    <col min="18" max="19" width="10.7109375" style="16" customWidth="1"/>
    <col min="20" max="22" width="14.42578125" style="18" hidden="1" customWidth="1"/>
    <col min="23" max="23" width="10.7109375" style="18" customWidth="1"/>
  </cols>
  <sheetData>
    <row r="1" spans="1:23" s="15" customFormat="1" ht="52.5" customHeight="1">
      <c r="B1" s="90" t="str">
        <f>TRANSPOSE(Seadista!A9)</f>
        <v>Tallinn Handball Cup 2015</v>
      </c>
      <c r="N1" s="14"/>
      <c r="O1" s="14"/>
      <c r="P1" s="14"/>
      <c r="Q1" s="14"/>
    </row>
    <row r="2" spans="1:23" s="16" customFormat="1" ht="37.5" customHeight="1">
      <c r="B2" s="92"/>
      <c r="C2" s="17"/>
      <c r="D2" s="17"/>
      <c r="E2" s="17"/>
      <c r="F2" s="17"/>
      <c r="G2" s="17"/>
      <c r="H2" s="17"/>
      <c r="I2" s="17"/>
      <c r="J2" s="17"/>
      <c r="K2" s="17"/>
      <c r="N2" s="18"/>
      <c r="O2" s="18"/>
      <c r="P2" s="18"/>
      <c r="Q2" s="18"/>
    </row>
    <row r="3" spans="1:23" s="19" customFormat="1" ht="30" customHeight="1">
      <c r="A3" s="166" t="s">
        <v>293</v>
      </c>
      <c r="B3" s="167"/>
      <c r="C3" s="167"/>
      <c r="D3" s="167"/>
      <c r="E3" s="167"/>
      <c r="F3" s="167"/>
      <c r="G3" s="167"/>
      <c r="H3" s="167"/>
      <c r="I3" s="167"/>
      <c r="J3" s="167"/>
      <c r="K3" s="167"/>
      <c r="L3" s="167"/>
      <c r="M3" s="167"/>
      <c r="N3" s="167"/>
      <c r="O3" s="167"/>
      <c r="P3" s="167"/>
      <c r="Q3" s="167"/>
      <c r="R3" s="167"/>
      <c r="S3" s="167"/>
      <c r="T3" s="167"/>
      <c r="U3" s="167"/>
      <c r="V3" s="167"/>
      <c r="W3" s="168"/>
    </row>
    <row r="4" spans="1:23" s="20" customFormat="1" ht="20.25" customHeight="1">
      <c r="A4" s="52"/>
      <c r="B4" s="53" t="s">
        <v>50</v>
      </c>
      <c r="C4" s="169">
        <v>1</v>
      </c>
      <c r="D4" s="170"/>
      <c r="E4" s="171"/>
      <c r="F4" s="169">
        <v>2</v>
      </c>
      <c r="G4" s="170"/>
      <c r="H4" s="171"/>
      <c r="I4" s="169">
        <v>3</v>
      </c>
      <c r="J4" s="170"/>
      <c r="K4" s="171"/>
      <c r="L4" s="169">
        <v>4</v>
      </c>
      <c r="M4" s="170"/>
      <c r="N4" s="171"/>
      <c r="O4" s="169">
        <v>5</v>
      </c>
      <c r="P4" s="170"/>
      <c r="Q4" s="171"/>
      <c r="R4" s="25" t="s">
        <v>51</v>
      </c>
      <c r="S4" s="25" t="s">
        <v>52</v>
      </c>
      <c r="T4" s="54" t="s">
        <v>53</v>
      </c>
      <c r="U4" s="54" t="s">
        <v>54</v>
      </c>
      <c r="V4" s="54"/>
      <c r="W4" s="25" t="s">
        <v>55</v>
      </c>
    </row>
    <row r="5" spans="1:23" s="14" customFormat="1" ht="30" customHeight="1">
      <c r="A5" s="161">
        <f>TRANSPOSE(C4)</f>
        <v>1</v>
      </c>
      <c r="B5" s="163" t="s">
        <v>295</v>
      </c>
      <c r="C5" s="144"/>
      <c r="D5" s="145"/>
      <c r="E5" s="146"/>
      <c r="F5" s="156">
        <f>IF(AND(ISNUMBER(F6),ISNUMBER(H6)),IF(F6=H6,Seadista!B6,IF(F6-H6&gt;0,Seadista!B4,Seadista!B5)),"Mängimata")</f>
        <v>0</v>
      </c>
      <c r="G5" s="157"/>
      <c r="H5" s="158"/>
      <c r="I5" s="156">
        <f>IF(AND(ISNUMBER(I6),ISNUMBER(K6)),IF(I6=K6,Seadista!B6,IF(I6-K6&gt;0,Seadista!B4,Seadista!B5)),"Mängimata")</f>
        <v>0</v>
      </c>
      <c r="J5" s="157"/>
      <c r="K5" s="158"/>
      <c r="L5" s="156">
        <f>IF(AND(ISNUMBER(L6),ISNUMBER(N6)),IF(L6=N6,Seadista!$B$6,IF(L6-N6&gt;0,Seadista!$B$4,Seadista!$B$5)),"Mängimata")</f>
        <v>2</v>
      </c>
      <c r="M5" s="157"/>
      <c r="N5" s="158"/>
      <c r="O5" s="156">
        <f>IF(AND(ISNUMBER(O6),ISNUMBER(Q6)),IF(O6=Q6,Seadista!$B$6,IF(O6-Q6&gt;0,Seadista!$B$4,Seadista!$B$5)),"Mängimata")</f>
        <v>0</v>
      </c>
      <c r="P5" s="157"/>
      <c r="Q5" s="158"/>
      <c r="R5" s="150">
        <f>SUMIF($C5:$O5,"&gt;=0")</f>
        <v>2</v>
      </c>
      <c r="S5" s="152">
        <f>IF(AND(ISNUMBER(F6),ISNUMBER(H6),ISNUMBER(I6),ISNUMBER(K6),ISNUMBER(L6),ISNUMBER(N6),ISNUMBER(O6),ISNUMBER(Q6)),F6-H6+I6-K6+L6-N6+O6-Q6,"pooleli")</f>
        <v>-70</v>
      </c>
      <c r="T5" s="26">
        <f>RANK($R5,$R$5:$R$14,-1)</f>
        <v>2</v>
      </c>
      <c r="U5" s="27">
        <f>RANK($S5,$S$5:$S$14,-1)*0.01</f>
        <v>0.02</v>
      </c>
      <c r="V5" s="28">
        <f>T5+U5</f>
        <v>2.02</v>
      </c>
      <c r="W5" s="154">
        <f>IF(AND(ISNUMBER($V$5),ISNUMBER($V$7),ISNUMBER($V$9),ISNUMBER($V$11),ISNUMBER($V$13)),RANK($V5,$V$5:$V$14),"pooleli")</f>
        <v>4</v>
      </c>
    </row>
    <row r="6" spans="1:23" s="14" customFormat="1" ht="30" customHeight="1">
      <c r="A6" s="162"/>
      <c r="B6" s="164"/>
      <c r="C6" s="147"/>
      <c r="D6" s="148"/>
      <c r="E6" s="149"/>
      <c r="F6" s="29">
        <v>18</v>
      </c>
      <c r="G6" s="30" t="s">
        <v>56</v>
      </c>
      <c r="H6" s="31">
        <v>25</v>
      </c>
      <c r="I6" s="29">
        <v>5</v>
      </c>
      <c r="J6" s="30" t="s">
        <v>56</v>
      </c>
      <c r="K6" s="31">
        <v>53</v>
      </c>
      <c r="L6" s="29">
        <v>24</v>
      </c>
      <c r="M6" s="30" t="s">
        <v>56</v>
      </c>
      <c r="N6" s="31">
        <v>21</v>
      </c>
      <c r="O6" s="29">
        <v>9</v>
      </c>
      <c r="P6" s="30" t="s">
        <v>56</v>
      </c>
      <c r="Q6" s="31">
        <v>27</v>
      </c>
      <c r="R6" s="165"/>
      <c r="S6" s="159"/>
      <c r="T6" s="32"/>
      <c r="U6" s="33"/>
      <c r="V6" s="34"/>
      <c r="W6" s="160"/>
    </row>
    <row r="7" spans="1:23" s="14" customFormat="1" ht="30" customHeight="1">
      <c r="A7" s="161">
        <f>TRANSPOSE(F4)</f>
        <v>2</v>
      </c>
      <c r="B7" s="163" t="s">
        <v>251</v>
      </c>
      <c r="C7" s="156">
        <f>IF(AND(ISNUMBER(C8),ISNUMBER(E8)),IF(C8=E8,Seadista!B6,IF(C8-E8&gt;0,Seadista!B4,Seadista!B5)),"Mängimata")</f>
        <v>2</v>
      </c>
      <c r="D7" s="157"/>
      <c r="E7" s="158"/>
      <c r="F7" s="144"/>
      <c r="G7" s="145"/>
      <c r="H7" s="146"/>
      <c r="I7" s="156">
        <f>IF(AND(ISNUMBER(I8),ISNUMBER(K8)),IF(I8=K8,Seadista!B6,IF(I8-K8&gt;0,Seadista!B4,Seadista!B5)),"Mängimata")</f>
        <v>0</v>
      </c>
      <c r="J7" s="157"/>
      <c r="K7" s="158"/>
      <c r="L7" s="156">
        <f>IF(AND(ISNUMBER(L8),ISNUMBER(N8)),IF(L8=N8,Seadista!B6,IF(L8-N8&gt;0,Seadista!B4,Seadista!B5)),"Mängimata")</f>
        <v>2</v>
      </c>
      <c r="M7" s="157"/>
      <c r="N7" s="158"/>
      <c r="O7" s="156">
        <f>IF(AND(ISNUMBER(O8),ISNUMBER(Q8)),IF(O8=Q8,Seadista!$B$6,IF(O8-Q8&gt;0,Seadista!$B$4,Seadista!$B$5)),"Mängimata")</f>
        <v>2</v>
      </c>
      <c r="P7" s="157"/>
      <c r="Q7" s="158"/>
      <c r="R7" s="150">
        <f>SUMIF($C7:$O7,"&gt;=0")</f>
        <v>6</v>
      </c>
      <c r="S7" s="152">
        <f>IF(AND(ISNUMBER(C8),ISNUMBER(E8),ISNUMBER(I8),ISNUMBER(K8),ISNUMBER(L8),ISNUMBER(N8),ISNUMBER(O8),ISNUMBER(Q8)),C8-E8+I8-K8+L8-N8+O8-Q8,"pooleli")</f>
        <v>-2</v>
      </c>
      <c r="T7" s="26">
        <f>RANK($R7,$R$5:$R$14,-1)</f>
        <v>4</v>
      </c>
      <c r="U7" s="27">
        <f>RANK($S7,$S$5:$S$14,-1)*0.01</f>
        <v>0.03</v>
      </c>
      <c r="V7" s="28">
        <f>T7+U7</f>
        <v>4.03</v>
      </c>
      <c r="W7" s="154">
        <f>IF(AND(ISNUMBER($V$5),ISNUMBER($V$7),ISNUMBER($V$9),ISNUMBER($V$11),ISNUMBER($V$13)),RANK($V7,$V$5:$V$14),"pooleli")</f>
        <v>2</v>
      </c>
    </row>
    <row r="8" spans="1:23" s="14" customFormat="1" ht="30" customHeight="1">
      <c r="A8" s="162"/>
      <c r="B8" s="164"/>
      <c r="C8" s="29">
        <f>IF(ISBLANK(H6),"",H6)</f>
        <v>25</v>
      </c>
      <c r="D8" s="30" t="s">
        <v>56</v>
      </c>
      <c r="E8" s="31">
        <f>IF(ISBLANK(F6),"",F6)</f>
        <v>18</v>
      </c>
      <c r="F8" s="147"/>
      <c r="G8" s="148"/>
      <c r="H8" s="149"/>
      <c r="I8" s="29">
        <v>13</v>
      </c>
      <c r="J8" s="30" t="s">
        <v>56</v>
      </c>
      <c r="K8" s="31">
        <v>41</v>
      </c>
      <c r="L8" s="29">
        <v>26</v>
      </c>
      <c r="M8" s="30" t="s">
        <v>56</v>
      </c>
      <c r="N8" s="31">
        <v>10</v>
      </c>
      <c r="O8" s="29">
        <v>21</v>
      </c>
      <c r="P8" s="30" t="s">
        <v>56</v>
      </c>
      <c r="Q8" s="31">
        <v>18</v>
      </c>
      <c r="R8" s="151"/>
      <c r="S8" s="159"/>
      <c r="T8" s="35"/>
      <c r="U8" s="36"/>
      <c r="V8" s="37"/>
      <c r="W8" s="160"/>
    </row>
    <row r="9" spans="1:23" s="14" customFormat="1" ht="30" customHeight="1">
      <c r="A9" s="161">
        <f>TRANSPOSE(I4)</f>
        <v>3</v>
      </c>
      <c r="B9" s="163" t="s">
        <v>294</v>
      </c>
      <c r="C9" s="156">
        <f>IF(AND(ISNUMBER(C10),ISNUMBER(E10)),IF(C10=E10,Seadista!B6,IF(C10-E10&gt;0,Seadista!B4,Seadista!B5)),"Mängimata")</f>
        <v>2</v>
      </c>
      <c r="D9" s="157"/>
      <c r="E9" s="158"/>
      <c r="F9" s="156">
        <f>IF(AND(ISNUMBER(F10),ISNUMBER(H10)),IF(F10=H10,Seadista!B6,IF(F10-H10&gt;0,Seadista!B4,Seadista!B5)),"Mängimata")</f>
        <v>2</v>
      </c>
      <c r="G9" s="157"/>
      <c r="H9" s="158"/>
      <c r="I9" s="144"/>
      <c r="J9" s="145"/>
      <c r="K9" s="146"/>
      <c r="L9" s="156">
        <f>IF(AND(ISNUMBER(L10),ISNUMBER(N10)),IF(L10=N10,Seadista!B6,IF(L10-N10&gt;0,Seadista!B4,Seadista!B5)),"Mängimata")</f>
        <v>2</v>
      </c>
      <c r="M9" s="157"/>
      <c r="N9" s="158"/>
      <c r="O9" s="156">
        <f>IF(AND(ISNUMBER(O10),ISNUMBER(Q10)),IF(O10=Q10,Seadista!$B$6,IF(O10-Q10&gt;0,Seadista!$B$4,Seadista!$B$5)),"Mängimata")</f>
        <v>2</v>
      </c>
      <c r="P9" s="157"/>
      <c r="Q9" s="158"/>
      <c r="R9" s="165">
        <f>SUMIF($C9:$O9,"&gt;=0")</f>
        <v>8</v>
      </c>
      <c r="S9" s="152">
        <f>IF(AND(ISNUMBER(F10),ISNUMBER(H10),ISNUMBER(C10),ISNUMBER(E10),ISNUMBER(L10),ISNUMBER(N10),ISNUMBER(O10),ISNUMBER(Q10)),F10-H10+C10-E10+L10-N10+O10-Q10,"pooleli")</f>
        <v>123</v>
      </c>
      <c r="T9" s="38">
        <f>RANK($R9,$R$5:$R$14,-1)</f>
        <v>5</v>
      </c>
      <c r="U9" s="38">
        <f>RANK($S9,$S$5:$S$14,-1)*0.01</f>
        <v>0.05</v>
      </c>
      <c r="V9" s="38">
        <f>T9+U9</f>
        <v>5.05</v>
      </c>
      <c r="W9" s="154">
        <f>IF(AND(ISNUMBER($V$5),ISNUMBER($V$7),ISNUMBER($V$9),ISNUMBER($V$11),ISNUMBER($V$13)),RANK($V9,$V$5:$V$14),"pooleli")</f>
        <v>1</v>
      </c>
    </row>
    <row r="10" spans="1:23" s="14" customFormat="1" ht="30" customHeight="1">
      <c r="A10" s="162"/>
      <c r="B10" s="164"/>
      <c r="C10" s="29">
        <f>IF(ISBLANK(K6),"",K6)</f>
        <v>53</v>
      </c>
      <c r="D10" s="30" t="s">
        <v>56</v>
      </c>
      <c r="E10" s="31">
        <f>IF(ISBLANK(I6),"",I6)</f>
        <v>5</v>
      </c>
      <c r="F10" s="29">
        <f>IF(ISBLANK(K8),"",K8)</f>
        <v>41</v>
      </c>
      <c r="G10" s="30" t="s">
        <v>56</v>
      </c>
      <c r="H10" s="31">
        <f>IF(ISBLANK(I8),"",I8)</f>
        <v>13</v>
      </c>
      <c r="I10" s="147"/>
      <c r="J10" s="148"/>
      <c r="K10" s="149"/>
      <c r="L10" s="29">
        <v>39</v>
      </c>
      <c r="M10" s="30" t="s">
        <v>56</v>
      </c>
      <c r="N10" s="31">
        <v>6</v>
      </c>
      <c r="O10" s="29">
        <v>33</v>
      </c>
      <c r="P10" s="30" t="s">
        <v>56</v>
      </c>
      <c r="Q10" s="31">
        <v>19</v>
      </c>
      <c r="R10" s="165"/>
      <c r="S10" s="159"/>
      <c r="T10" s="38"/>
      <c r="U10" s="38"/>
      <c r="V10" s="38"/>
      <c r="W10" s="160"/>
    </row>
    <row r="11" spans="1:23" s="14" customFormat="1" ht="30" customHeight="1">
      <c r="A11" s="161">
        <f>TRANSPOSE(L4)</f>
        <v>4</v>
      </c>
      <c r="B11" s="163" t="s">
        <v>263</v>
      </c>
      <c r="C11" s="156">
        <f>IF(AND(ISNUMBER(C12),ISNUMBER(E12)),IF(C12=E12,Seadista!$B$6,IF(C12-E12&gt;0,Seadista!$B$4,Seadista!$B$5)),"Mängimata")</f>
        <v>0</v>
      </c>
      <c r="D11" s="157"/>
      <c r="E11" s="158"/>
      <c r="F11" s="156">
        <f>IF(AND(ISNUMBER(F12),ISNUMBER(H12)),IF(F12=H12,Seadista!$B$6,IF(F12-H12&gt;0,Seadista!$B$4,Seadista!$B$5)),"Mängimata")</f>
        <v>0</v>
      </c>
      <c r="G11" s="157"/>
      <c r="H11" s="158"/>
      <c r="I11" s="156">
        <f>IF(AND(ISNUMBER(I12),ISNUMBER(K12)),IF(I12=K12,Seadista!$B$6,IF(I12-K12&gt;0,Seadista!$B$4,Seadista!$B$5)),"Mängimata")</f>
        <v>0</v>
      </c>
      <c r="J11" s="157"/>
      <c r="K11" s="158"/>
      <c r="L11" s="144"/>
      <c r="M11" s="145"/>
      <c r="N11" s="146"/>
      <c r="O11" s="156">
        <f>IF(AND(ISNUMBER(O12),ISNUMBER(Q12)),IF(O12=Q12,Seadista!$B$6,IF(O12-Q12&gt;0,Seadista!$B$4,Seadista!$B$5)),"Mängimata")</f>
        <v>0</v>
      </c>
      <c r="P11" s="157"/>
      <c r="Q11" s="158"/>
      <c r="R11" s="150">
        <f>SUMIF($C11:$O11,"&gt;=0")</f>
        <v>0</v>
      </c>
      <c r="S11" s="152">
        <f>IF(AND(ISNUMBER(F12),ISNUMBER(H12),ISNUMBER(I12),ISNUMBER(K12),ISNUMBER(C12),ISNUMBER(E12),ISNUMBER(O12),ISNUMBER(Q12)),F12-H12+I12-K12+C12-E12+O12-Q12,"pooleli")</f>
        <v>-74</v>
      </c>
      <c r="T11" s="26">
        <f>RANK($R11,$R$5:$R$14,-1)</f>
        <v>1</v>
      </c>
      <c r="U11" s="27">
        <f>RANK($S11,$S$5:$S$14,-1)*0.01</f>
        <v>0.01</v>
      </c>
      <c r="V11" s="28">
        <f>T11+U11</f>
        <v>1.01</v>
      </c>
      <c r="W11" s="154">
        <f>IF(AND(ISNUMBER($V$5),ISNUMBER($V$7),ISNUMBER($V$9),ISNUMBER($V$11),ISNUMBER($V$13)),RANK($V11,$V$5:$V$14),"pooleli")</f>
        <v>5</v>
      </c>
    </row>
    <row r="12" spans="1:23" s="14" customFormat="1" ht="30" customHeight="1">
      <c r="A12" s="162"/>
      <c r="B12" s="164"/>
      <c r="C12" s="29">
        <f>IF(ISBLANK(N6),"",N6)</f>
        <v>21</v>
      </c>
      <c r="D12" s="30" t="s">
        <v>56</v>
      </c>
      <c r="E12" s="31">
        <f>IF(ISBLANK(L6),"",L6)</f>
        <v>24</v>
      </c>
      <c r="F12" s="29">
        <f>IF(ISBLANK(N8),"",N8)</f>
        <v>10</v>
      </c>
      <c r="G12" s="30" t="s">
        <v>56</v>
      </c>
      <c r="H12" s="31">
        <f>IF(ISBLANK(L8),"",L8)</f>
        <v>26</v>
      </c>
      <c r="I12" s="29">
        <f>IF(ISBLANK(N10),"",N10)</f>
        <v>6</v>
      </c>
      <c r="J12" s="30" t="s">
        <v>56</v>
      </c>
      <c r="K12" s="31">
        <f>IF(ISBLANK(L10),"",L10)</f>
        <v>39</v>
      </c>
      <c r="L12" s="147"/>
      <c r="M12" s="148"/>
      <c r="N12" s="149"/>
      <c r="O12" s="29">
        <v>12</v>
      </c>
      <c r="P12" s="30" t="s">
        <v>56</v>
      </c>
      <c r="Q12" s="31">
        <v>34</v>
      </c>
      <c r="R12" s="151"/>
      <c r="S12" s="159"/>
      <c r="T12" s="35"/>
      <c r="U12" s="36"/>
      <c r="V12" s="37"/>
      <c r="W12" s="160"/>
    </row>
    <row r="13" spans="1:23" s="16" customFormat="1" ht="30" customHeight="1">
      <c r="A13" s="161">
        <f>TRANSPOSE(O4)</f>
        <v>5</v>
      </c>
      <c r="B13" s="163" t="s">
        <v>296</v>
      </c>
      <c r="C13" s="156">
        <f>IF(AND(ISNUMBER(C14),ISNUMBER(E14)),IF(C14=E14,Seadista!$B$6,IF(C14-E14&gt;0,Seadista!$B$4,Seadista!$B$5)),"Mängimata")</f>
        <v>2</v>
      </c>
      <c r="D13" s="157"/>
      <c r="E13" s="158"/>
      <c r="F13" s="156">
        <f>IF(AND(ISNUMBER(F14),ISNUMBER(H14)),IF(F14=H14,Seadista!$B$6,IF(F14-H14&gt;0,Seadista!$B$4,Seadista!$B$5)),"Mängimata")</f>
        <v>0</v>
      </c>
      <c r="G13" s="157"/>
      <c r="H13" s="158"/>
      <c r="I13" s="156">
        <f>IF(AND(ISNUMBER(I14),ISNUMBER(K14)),IF(I14=K14,Seadista!$B$6,IF(I14-K14&gt;0,Seadista!$B$4,Seadista!$B$5)),"Mängimata")</f>
        <v>0</v>
      </c>
      <c r="J13" s="157"/>
      <c r="K13" s="158"/>
      <c r="L13" s="156">
        <f>IF(AND(ISNUMBER(L14),ISNUMBER(N14)),IF(L14=N14,Seadista!$B$6,IF(L14-N14&gt;0,Seadista!$B$4,Seadista!$B$5)),"Mängimata")</f>
        <v>2</v>
      </c>
      <c r="M13" s="157"/>
      <c r="N13" s="158"/>
      <c r="O13" s="144"/>
      <c r="P13" s="145"/>
      <c r="Q13" s="146"/>
      <c r="R13" s="150">
        <f>SUMIF($C13:$P13,"&gt;=0")</f>
        <v>4</v>
      </c>
      <c r="S13" s="152">
        <f>IF(AND(ISNUMBER(C14),ISNUMBER(E14),ISNUMBER(F14),ISNUMBER(H14),ISNUMBER(I14),ISNUMBER(K14),ISNUMBER(L14),ISNUMBER(N14)),C14-E14+F14-H14+I14-K14+L14-N14,"pooleli")</f>
        <v>23</v>
      </c>
      <c r="T13" s="39">
        <f>RANK($R13,$R$5:$R$14,-1)</f>
        <v>3</v>
      </c>
      <c r="U13" s="38">
        <f>RANK($S13,$S$5:$S$14,-1)*0.01</f>
        <v>0.04</v>
      </c>
      <c r="V13" s="40">
        <f>T13+U13</f>
        <v>3.04</v>
      </c>
      <c r="W13" s="154">
        <f>IF(AND(ISNUMBER($V$5),ISNUMBER($V$7),ISNUMBER($V$9),ISNUMBER($V$11),ISNUMBER($V$13)),RANK($V13,$V$5:$V$14),"pooleli")</f>
        <v>3</v>
      </c>
    </row>
    <row r="14" spans="1:23" s="16" customFormat="1" ht="30" customHeight="1">
      <c r="A14" s="162"/>
      <c r="B14" s="164"/>
      <c r="C14" s="29">
        <f>IF(ISBLANK(Q$6),"",Q$6)</f>
        <v>27</v>
      </c>
      <c r="D14" s="30" t="s">
        <v>56</v>
      </c>
      <c r="E14" s="31">
        <f>IF(ISBLANK(O$6),"",O$6)</f>
        <v>9</v>
      </c>
      <c r="F14" s="29">
        <f>IF(ISBLANK(Q8),"",Q8)</f>
        <v>18</v>
      </c>
      <c r="G14" s="30" t="s">
        <v>56</v>
      </c>
      <c r="H14" s="31">
        <f>IF(ISBLANK(O8),"",O8)</f>
        <v>21</v>
      </c>
      <c r="I14" s="29">
        <f>IF(ISBLANK(Q10),"",Q10)</f>
        <v>19</v>
      </c>
      <c r="J14" s="30" t="s">
        <v>56</v>
      </c>
      <c r="K14" s="31">
        <f>IF(ISBLANK(O10),"",O10)</f>
        <v>33</v>
      </c>
      <c r="L14" s="29">
        <f>IF(ISBLANK(Q12),"",Q12)</f>
        <v>34</v>
      </c>
      <c r="M14" s="30" t="s">
        <v>56</v>
      </c>
      <c r="N14" s="31">
        <f>IF(ISBLANK(O12),"",O12)</f>
        <v>12</v>
      </c>
      <c r="O14" s="147"/>
      <c r="P14" s="148"/>
      <c r="Q14" s="149"/>
      <c r="R14" s="151"/>
      <c r="S14" s="153"/>
      <c r="T14" s="36"/>
      <c r="U14" s="36"/>
      <c r="V14" s="36"/>
      <c r="W14" s="155"/>
    </row>
  </sheetData>
  <mergeCells count="56">
    <mergeCell ref="A3:W3"/>
    <mergeCell ref="C4:E4"/>
    <mergeCell ref="F4:H4"/>
    <mergeCell ref="I4:K4"/>
    <mergeCell ref="L4:N4"/>
    <mergeCell ref="O4:Q4"/>
    <mergeCell ref="O5:Q5"/>
    <mergeCell ref="R5:R6"/>
    <mergeCell ref="S5:S6"/>
    <mergeCell ref="W5:W6"/>
    <mergeCell ref="A7:A8"/>
    <mergeCell ref="B7:B8"/>
    <mergeCell ref="C7:E7"/>
    <mergeCell ref="F7:H8"/>
    <mergeCell ref="I7:K7"/>
    <mergeCell ref="L7:N7"/>
    <mergeCell ref="A5:A6"/>
    <mergeCell ref="B5:B6"/>
    <mergeCell ref="C5:E6"/>
    <mergeCell ref="F5:H5"/>
    <mergeCell ref="I5:K5"/>
    <mergeCell ref="L5:N5"/>
    <mergeCell ref="O7:Q7"/>
    <mergeCell ref="R7:R8"/>
    <mergeCell ref="S7:S8"/>
    <mergeCell ref="W7:W8"/>
    <mergeCell ref="A9:A10"/>
    <mergeCell ref="B9:B10"/>
    <mergeCell ref="C9:E9"/>
    <mergeCell ref="F9:H9"/>
    <mergeCell ref="I9:K10"/>
    <mergeCell ref="L9:N9"/>
    <mergeCell ref="A11:A12"/>
    <mergeCell ref="B11:B12"/>
    <mergeCell ref="C11:E11"/>
    <mergeCell ref="F11:H11"/>
    <mergeCell ref="I11:K11"/>
    <mergeCell ref="L13:N13"/>
    <mergeCell ref="O9:Q9"/>
    <mergeCell ref="R9:R10"/>
    <mergeCell ref="S9:S10"/>
    <mergeCell ref="W9:W10"/>
    <mergeCell ref="L11:N12"/>
    <mergeCell ref="A13:A14"/>
    <mergeCell ref="B13:B14"/>
    <mergeCell ref="C13:E13"/>
    <mergeCell ref="F13:H13"/>
    <mergeCell ref="I13:K13"/>
    <mergeCell ref="O13:Q14"/>
    <mergeCell ref="R13:R14"/>
    <mergeCell ref="S13:S14"/>
    <mergeCell ref="W13:W14"/>
    <mergeCell ref="O11:Q11"/>
    <mergeCell ref="R11:R12"/>
    <mergeCell ref="S11:S12"/>
    <mergeCell ref="W11:W12"/>
  </mergeCells>
  <printOptions horizontalCentered="1"/>
  <pageMargins left="0.51181102362204722" right="0.27559055118110237" top="0.74803149606299213" bottom="0.51181102362204722" header="0.31496062992125984" footer="0.31496062992125984"/>
  <pageSetup paperSize="9"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4"/>
  <sheetViews>
    <sheetView topLeftCell="A3" zoomScale="90" zoomScaleNormal="90" workbookViewId="0">
      <selection activeCell="I9" sqref="I9:K10"/>
    </sheetView>
  </sheetViews>
  <sheetFormatPr defaultColWidth="8.7109375" defaultRowHeight="15.75"/>
  <cols>
    <col min="1" max="1" width="4.42578125" style="21" customWidth="1"/>
    <col min="2" max="2" width="27.28515625" style="16" customWidth="1"/>
    <col min="3" max="3" width="4.7109375" style="17" customWidth="1"/>
    <col min="4" max="4" width="2" style="17" customWidth="1"/>
    <col min="5" max="6" width="4.7109375" style="17" customWidth="1"/>
    <col min="7" max="7" width="2" style="17" customWidth="1"/>
    <col min="8" max="9" width="4.7109375" style="17" customWidth="1"/>
    <col min="10" max="10" width="2" style="17" customWidth="1"/>
    <col min="11" max="11" width="4.7109375" style="17" customWidth="1"/>
    <col min="12" max="12" width="4.7109375" style="16" customWidth="1"/>
    <col min="13" max="13" width="2" style="16" customWidth="1"/>
    <col min="14" max="14" width="4.7109375" style="16" customWidth="1"/>
    <col min="15" max="15" width="4.7109375" style="22" customWidth="1"/>
    <col min="16" max="16" width="2" style="22" customWidth="1"/>
    <col min="17" max="17" width="4.7109375" style="22" customWidth="1"/>
    <col min="18" max="19" width="10.7109375" style="16" customWidth="1"/>
    <col min="20" max="22" width="14.42578125" style="18" hidden="1" customWidth="1"/>
    <col min="23" max="23" width="10.7109375" style="18" customWidth="1"/>
  </cols>
  <sheetData>
    <row r="1" spans="1:23" s="15" customFormat="1" ht="52.5" customHeight="1">
      <c r="B1" s="90" t="str">
        <f>TRANSPOSE(Seadista!A9)</f>
        <v>Tallinn Handball Cup 2015</v>
      </c>
      <c r="N1" s="14"/>
      <c r="O1" s="14"/>
      <c r="P1" s="14"/>
      <c r="Q1" s="14"/>
    </row>
    <row r="2" spans="1:23" s="16" customFormat="1" ht="37.5" customHeight="1">
      <c r="B2" s="92"/>
      <c r="C2" s="17"/>
      <c r="D2" s="17"/>
      <c r="E2" s="17"/>
      <c r="F2" s="17"/>
      <c r="G2" s="17"/>
      <c r="H2" s="17"/>
      <c r="I2" s="17"/>
      <c r="J2" s="17"/>
      <c r="K2" s="17"/>
      <c r="N2" s="18"/>
      <c r="O2" s="18"/>
      <c r="P2" s="18"/>
      <c r="Q2" s="18"/>
    </row>
    <row r="3" spans="1:23" s="19" customFormat="1" ht="30" customHeight="1">
      <c r="A3" s="166" t="s">
        <v>297</v>
      </c>
      <c r="B3" s="167"/>
      <c r="C3" s="167"/>
      <c r="D3" s="167"/>
      <c r="E3" s="167"/>
      <c r="F3" s="167"/>
      <c r="G3" s="167"/>
      <c r="H3" s="167"/>
      <c r="I3" s="167"/>
      <c r="J3" s="167"/>
      <c r="K3" s="167"/>
      <c r="L3" s="167"/>
      <c r="M3" s="167"/>
      <c r="N3" s="167"/>
      <c r="O3" s="167"/>
      <c r="P3" s="167"/>
      <c r="Q3" s="167"/>
      <c r="R3" s="167"/>
      <c r="S3" s="167"/>
      <c r="T3" s="167"/>
      <c r="U3" s="167"/>
      <c r="V3" s="167"/>
      <c r="W3" s="168"/>
    </row>
    <row r="4" spans="1:23" s="20" customFormat="1" ht="20.25" customHeight="1">
      <c r="A4" s="52"/>
      <c r="B4" s="53" t="s">
        <v>50</v>
      </c>
      <c r="C4" s="169">
        <v>1</v>
      </c>
      <c r="D4" s="170"/>
      <c r="E4" s="171"/>
      <c r="F4" s="169">
        <v>2</v>
      </c>
      <c r="G4" s="170"/>
      <c r="H4" s="171"/>
      <c r="I4" s="169">
        <v>3</v>
      </c>
      <c r="J4" s="170"/>
      <c r="K4" s="171"/>
      <c r="L4" s="169">
        <v>4</v>
      </c>
      <c r="M4" s="170"/>
      <c r="N4" s="171"/>
      <c r="O4" s="169">
        <v>5</v>
      </c>
      <c r="P4" s="170"/>
      <c r="Q4" s="171"/>
      <c r="R4" s="25" t="s">
        <v>51</v>
      </c>
      <c r="S4" s="25" t="s">
        <v>52</v>
      </c>
      <c r="T4" s="54" t="s">
        <v>53</v>
      </c>
      <c r="U4" s="54" t="s">
        <v>54</v>
      </c>
      <c r="V4" s="54"/>
      <c r="W4" s="25" t="s">
        <v>55</v>
      </c>
    </row>
    <row r="5" spans="1:23" s="14" customFormat="1" ht="30" customHeight="1">
      <c r="A5" s="161">
        <f>TRANSPOSE(C4)</f>
        <v>1</v>
      </c>
      <c r="B5" s="163" t="s">
        <v>298</v>
      </c>
      <c r="C5" s="144"/>
      <c r="D5" s="145"/>
      <c r="E5" s="146"/>
      <c r="F5" s="156">
        <f>IF(AND(ISNUMBER(F6),ISNUMBER(H6)),IF(F6=H6,Seadista!B6,IF(F6-H6&gt;0,Seadista!B4,Seadista!B5)),"Mängimata")</f>
        <v>0</v>
      </c>
      <c r="G5" s="157"/>
      <c r="H5" s="158"/>
      <c r="I5" s="156">
        <f>IF(AND(ISNUMBER(I6),ISNUMBER(K6)),IF(I6=K6,Seadista!B6,IF(I6-K6&gt;0,Seadista!B4,Seadista!B5)),"Mängimata")</f>
        <v>0</v>
      </c>
      <c r="J5" s="157"/>
      <c r="K5" s="158"/>
      <c r="L5" s="156">
        <f>IF(AND(ISNUMBER(L6),ISNUMBER(N6)),IF(L6=N6,Seadista!$B$6,IF(L6-N6&gt;0,Seadista!$B$4,Seadista!$B$5)),"Mängimata")</f>
        <v>1</v>
      </c>
      <c r="M5" s="157"/>
      <c r="N5" s="158"/>
      <c r="O5" s="156">
        <f>IF(AND(ISNUMBER(O6),ISNUMBER(Q6)),IF(O6=Q6,Seadista!$B$6,IF(O6-Q6&gt;0,Seadista!$B$4,Seadista!$B$5)),"Mängimata")</f>
        <v>0</v>
      </c>
      <c r="P5" s="157"/>
      <c r="Q5" s="158"/>
      <c r="R5" s="150">
        <f>SUMIF($C5:$O5,"&gt;=0")</f>
        <v>1</v>
      </c>
      <c r="S5" s="152">
        <f>IF(AND(ISNUMBER(F6),ISNUMBER(H6),ISNUMBER(I6),ISNUMBER(K6),ISNUMBER(L6),ISNUMBER(N6),ISNUMBER(O6),ISNUMBER(Q6)),F6-H6+I6-K6+L6-N6+O6-Q6,"pooleli")</f>
        <v>-88</v>
      </c>
      <c r="T5" s="26">
        <f>RANK($R5,$R$5:$R$14,-1)</f>
        <v>1</v>
      </c>
      <c r="U5" s="27">
        <f>RANK($S5,$S$5:$S$14,-1)*0.01</f>
        <v>0.02</v>
      </c>
      <c r="V5" s="28">
        <f>T5+U5</f>
        <v>1.02</v>
      </c>
      <c r="W5" s="154">
        <f>IF(AND(ISNUMBER($V$5),ISNUMBER($V$7),ISNUMBER($V$9),ISNUMBER($V$11),ISNUMBER($V$13)),RANK($V5,$V$5:$V$14),"pooleli")</f>
        <v>4</v>
      </c>
    </row>
    <row r="6" spans="1:23" s="14" customFormat="1" ht="30" customHeight="1">
      <c r="A6" s="162"/>
      <c r="B6" s="164"/>
      <c r="C6" s="147"/>
      <c r="D6" s="148"/>
      <c r="E6" s="149"/>
      <c r="F6" s="29">
        <v>9</v>
      </c>
      <c r="G6" s="30" t="s">
        <v>56</v>
      </c>
      <c r="H6" s="31">
        <v>37</v>
      </c>
      <c r="I6" s="29">
        <v>5</v>
      </c>
      <c r="J6" s="30" t="s">
        <v>56</v>
      </c>
      <c r="K6" s="31">
        <v>31</v>
      </c>
      <c r="L6" s="29">
        <v>17</v>
      </c>
      <c r="M6" s="30" t="s">
        <v>56</v>
      </c>
      <c r="N6" s="31">
        <v>17</v>
      </c>
      <c r="O6" s="29">
        <v>1</v>
      </c>
      <c r="P6" s="30" t="s">
        <v>56</v>
      </c>
      <c r="Q6" s="31">
        <v>35</v>
      </c>
      <c r="R6" s="165"/>
      <c r="S6" s="159"/>
      <c r="T6" s="32"/>
      <c r="U6" s="33"/>
      <c r="V6" s="34"/>
      <c r="W6" s="160"/>
    </row>
    <row r="7" spans="1:23" s="14" customFormat="1" ht="30" customHeight="1">
      <c r="A7" s="161">
        <f>TRANSPOSE(F4)</f>
        <v>2</v>
      </c>
      <c r="B7" s="163" t="s">
        <v>299</v>
      </c>
      <c r="C7" s="156">
        <f>IF(AND(ISNUMBER(C8),ISNUMBER(E8)),IF(C8=E8,Seadista!B6,IF(C8-E8&gt;0,Seadista!B4,Seadista!B5)),"Mängimata")</f>
        <v>2</v>
      </c>
      <c r="D7" s="157"/>
      <c r="E7" s="158"/>
      <c r="F7" s="144"/>
      <c r="G7" s="145"/>
      <c r="H7" s="146"/>
      <c r="I7" s="156">
        <f>IF(AND(ISNUMBER(I8),ISNUMBER(K8)),IF(I8=K8,Seadista!B6,IF(I8-K8&gt;0,Seadista!B4,Seadista!B5)),"Mängimata")</f>
        <v>2</v>
      </c>
      <c r="J7" s="157"/>
      <c r="K7" s="158"/>
      <c r="L7" s="156">
        <f>IF(AND(ISNUMBER(L8),ISNUMBER(N8)),IF(L8=N8,Seadista!B6,IF(L8-N8&gt;0,Seadista!B4,Seadista!B5)),"Mängimata")</f>
        <v>2</v>
      </c>
      <c r="M7" s="157"/>
      <c r="N7" s="158"/>
      <c r="O7" s="156">
        <f>IF(AND(ISNUMBER(O8),ISNUMBER(Q8)),IF(O8=Q8,Seadista!$B$6,IF(O8-Q8&gt;0,Seadista!$B$4,Seadista!$B$5)),"Mängimata")</f>
        <v>0</v>
      </c>
      <c r="P7" s="157"/>
      <c r="Q7" s="158"/>
      <c r="R7" s="150">
        <f>SUMIF($C7:$O7,"&gt;=0")</f>
        <v>6</v>
      </c>
      <c r="S7" s="152">
        <f>IF(AND(ISNUMBER(C8),ISNUMBER(E8),ISNUMBER(I8),ISNUMBER(K8),ISNUMBER(L8),ISNUMBER(N8),ISNUMBER(O8),ISNUMBER(Q8)),C8-E8+I8-K8+L8-N8+O8-Q8,"pooleli")</f>
        <v>58</v>
      </c>
      <c r="T7" s="26">
        <f>RANK($R7,$R$5:$R$14,-1)</f>
        <v>4</v>
      </c>
      <c r="U7" s="27">
        <f>RANK($S7,$S$5:$S$14,-1)*0.01</f>
        <v>0.04</v>
      </c>
      <c r="V7" s="28">
        <f>T7+U7</f>
        <v>4.04</v>
      </c>
      <c r="W7" s="154">
        <f>IF(AND(ISNUMBER($V$5),ISNUMBER($V$7),ISNUMBER($V$9),ISNUMBER($V$11),ISNUMBER($V$13)),RANK($V7,$V$5:$V$14),"pooleli")</f>
        <v>2</v>
      </c>
    </row>
    <row r="8" spans="1:23" s="14" customFormat="1" ht="30" customHeight="1">
      <c r="A8" s="162"/>
      <c r="B8" s="164"/>
      <c r="C8" s="29">
        <f>IF(ISBLANK(H6),"",H6)</f>
        <v>37</v>
      </c>
      <c r="D8" s="30" t="s">
        <v>56</v>
      </c>
      <c r="E8" s="31">
        <f>IF(ISBLANK(F6),"",F6)</f>
        <v>9</v>
      </c>
      <c r="F8" s="147"/>
      <c r="G8" s="148"/>
      <c r="H8" s="149"/>
      <c r="I8" s="29">
        <v>24</v>
      </c>
      <c r="J8" s="30" t="s">
        <v>56</v>
      </c>
      <c r="K8" s="31">
        <v>15</v>
      </c>
      <c r="L8" s="29">
        <v>28</v>
      </c>
      <c r="M8" s="30" t="s">
        <v>56</v>
      </c>
      <c r="N8" s="31">
        <v>2</v>
      </c>
      <c r="O8" s="29">
        <v>23</v>
      </c>
      <c r="P8" s="30" t="s">
        <v>56</v>
      </c>
      <c r="Q8" s="31">
        <v>28</v>
      </c>
      <c r="R8" s="151"/>
      <c r="S8" s="159"/>
      <c r="T8" s="35"/>
      <c r="U8" s="36"/>
      <c r="V8" s="37"/>
      <c r="W8" s="160"/>
    </row>
    <row r="9" spans="1:23" s="14" customFormat="1" ht="30" customHeight="1">
      <c r="A9" s="161">
        <f>TRANSPOSE(I4)</f>
        <v>3</v>
      </c>
      <c r="B9" s="163" t="s">
        <v>244</v>
      </c>
      <c r="C9" s="156">
        <f>IF(AND(ISNUMBER(C10),ISNUMBER(E10)),IF(C10=E10,Seadista!B6,IF(C10-E10&gt;0,Seadista!B4,Seadista!B5)),"Mängimata")</f>
        <v>2</v>
      </c>
      <c r="D9" s="157"/>
      <c r="E9" s="158"/>
      <c r="F9" s="156">
        <f>IF(AND(ISNUMBER(F10),ISNUMBER(H10)),IF(F10=H10,Seadista!B6,IF(F10-H10&gt;0,Seadista!B4,Seadista!B5)),"Mängimata")</f>
        <v>0</v>
      </c>
      <c r="G9" s="157"/>
      <c r="H9" s="158"/>
      <c r="I9" s="144"/>
      <c r="J9" s="145"/>
      <c r="K9" s="146"/>
      <c r="L9" s="156">
        <f>IF(AND(ISNUMBER(L10),ISNUMBER(N10)),IF(L10=N10,Seadista!B6,IF(L10-N10&gt;0,Seadista!B4,Seadista!B5)),"Mängimata")</f>
        <v>2</v>
      </c>
      <c r="M9" s="157"/>
      <c r="N9" s="158"/>
      <c r="O9" s="156">
        <f>IF(AND(ISNUMBER(O10),ISNUMBER(Q10)),IF(O10=Q10,Seadista!$B$6,IF(O10-Q10&gt;0,Seadista!$B$4,Seadista!$B$5)),"Mängimata")</f>
        <v>0</v>
      </c>
      <c r="P9" s="157"/>
      <c r="Q9" s="158"/>
      <c r="R9" s="165">
        <f>SUMIF($C9:$O9,"&gt;=0")</f>
        <v>4</v>
      </c>
      <c r="S9" s="152">
        <f>IF(AND(ISNUMBER(F10),ISNUMBER(H10),ISNUMBER(C10),ISNUMBER(E10),ISNUMBER(L10),ISNUMBER(N10),ISNUMBER(O10),ISNUMBER(Q10)),F10-H10+C10-E10+L10-N10+O10-Q10,"pooleli")</f>
        <v>31</v>
      </c>
      <c r="T9" s="38">
        <f>RANK($R9,$R$5:$R$14,-1)</f>
        <v>3</v>
      </c>
      <c r="U9" s="38">
        <f>RANK($S9,$S$5:$S$14,-1)*0.01</f>
        <v>0.03</v>
      </c>
      <c r="V9" s="38">
        <f>T9+U9</f>
        <v>3.03</v>
      </c>
      <c r="W9" s="154">
        <f>IF(AND(ISNUMBER($V$5),ISNUMBER($V$7),ISNUMBER($V$9),ISNUMBER($V$11),ISNUMBER($V$13)),RANK($V9,$V$5:$V$14),"pooleli")</f>
        <v>3</v>
      </c>
    </row>
    <row r="10" spans="1:23" s="14" customFormat="1" ht="30" customHeight="1">
      <c r="A10" s="162"/>
      <c r="B10" s="164"/>
      <c r="C10" s="29">
        <f>IF(ISBLANK(K6),"",K6)</f>
        <v>31</v>
      </c>
      <c r="D10" s="30" t="s">
        <v>56</v>
      </c>
      <c r="E10" s="31">
        <f>IF(ISBLANK(I6),"",I6)</f>
        <v>5</v>
      </c>
      <c r="F10" s="29">
        <f>IF(ISBLANK(K8),"",K8)</f>
        <v>15</v>
      </c>
      <c r="G10" s="30" t="s">
        <v>56</v>
      </c>
      <c r="H10" s="31">
        <f>IF(ISBLANK(I8),"",I8)</f>
        <v>24</v>
      </c>
      <c r="I10" s="147"/>
      <c r="J10" s="148"/>
      <c r="K10" s="149"/>
      <c r="L10" s="29">
        <v>42</v>
      </c>
      <c r="M10" s="30" t="s">
        <v>56</v>
      </c>
      <c r="N10" s="31">
        <v>4</v>
      </c>
      <c r="O10" s="29">
        <v>12</v>
      </c>
      <c r="P10" s="30" t="s">
        <v>56</v>
      </c>
      <c r="Q10" s="31">
        <v>36</v>
      </c>
      <c r="R10" s="165"/>
      <c r="S10" s="159"/>
      <c r="T10" s="38"/>
      <c r="U10" s="38"/>
      <c r="V10" s="38"/>
      <c r="W10" s="160"/>
    </row>
    <row r="11" spans="1:23" s="14" customFormat="1" ht="30" customHeight="1">
      <c r="A11" s="161">
        <f>TRANSPOSE(L4)</f>
        <v>4</v>
      </c>
      <c r="B11" s="163" t="s">
        <v>271</v>
      </c>
      <c r="C11" s="156">
        <f>IF(AND(ISNUMBER(C12),ISNUMBER(E12)),IF(C12=E12,Seadista!$B$6,IF(C12-E12&gt;0,Seadista!$B$4,Seadista!$B$5)),"Mängimata")</f>
        <v>1</v>
      </c>
      <c r="D11" s="157"/>
      <c r="E11" s="158"/>
      <c r="F11" s="156">
        <f>IF(AND(ISNUMBER(F12),ISNUMBER(H12)),IF(F12=H12,Seadista!$B$6,IF(F12-H12&gt;0,Seadista!$B$4,Seadista!$B$5)),"Mängimata")</f>
        <v>0</v>
      </c>
      <c r="G11" s="157"/>
      <c r="H11" s="158"/>
      <c r="I11" s="156">
        <f>IF(AND(ISNUMBER(I12),ISNUMBER(K12)),IF(I12=K12,Seadista!$B$6,IF(I12-K12&gt;0,Seadista!$B$4,Seadista!$B$5)),"Mängimata")</f>
        <v>0</v>
      </c>
      <c r="J11" s="157"/>
      <c r="K11" s="158"/>
      <c r="L11" s="144"/>
      <c r="M11" s="145"/>
      <c r="N11" s="146"/>
      <c r="O11" s="156">
        <f>IF(AND(ISNUMBER(O12),ISNUMBER(Q12)),IF(O12=Q12,Seadista!$B$6,IF(O12-Q12&gt;0,Seadista!$B$4,Seadista!$B$5)),"Mängimata")</f>
        <v>0</v>
      </c>
      <c r="P11" s="157"/>
      <c r="Q11" s="158"/>
      <c r="R11" s="150">
        <f>SUMIF($C11:$O11,"&gt;=0")</f>
        <v>1</v>
      </c>
      <c r="S11" s="152">
        <f>IF(AND(ISNUMBER(F12),ISNUMBER(H12),ISNUMBER(I12),ISNUMBER(K12),ISNUMBER(C12),ISNUMBER(E12),ISNUMBER(O12),ISNUMBER(Q12)),F12-H12+I12-K12+C12-E12+O12-Q12,"pooleli")</f>
        <v>-111</v>
      </c>
      <c r="T11" s="26">
        <f>RANK($R11,$R$5:$R$14,-1)</f>
        <v>1</v>
      </c>
      <c r="U11" s="27">
        <f>RANK($S11,$S$5:$S$14,-1)*0.01</f>
        <v>0.01</v>
      </c>
      <c r="V11" s="28">
        <f>T11+U11</f>
        <v>1.01</v>
      </c>
      <c r="W11" s="154">
        <f>IF(AND(ISNUMBER($V$5),ISNUMBER($V$7),ISNUMBER($V$9),ISNUMBER($V$11),ISNUMBER($V$13)),RANK($V11,$V$5:$V$14),"pooleli")</f>
        <v>5</v>
      </c>
    </row>
    <row r="12" spans="1:23" s="14" customFormat="1" ht="30" customHeight="1">
      <c r="A12" s="162"/>
      <c r="B12" s="164"/>
      <c r="C12" s="29">
        <f>IF(ISBLANK(N6),"",N6)</f>
        <v>17</v>
      </c>
      <c r="D12" s="30" t="s">
        <v>56</v>
      </c>
      <c r="E12" s="31">
        <f>IF(ISBLANK(L6),"",L6)</f>
        <v>17</v>
      </c>
      <c r="F12" s="29">
        <f>IF(ISBLANK(N8),"",N8)</f>
        <v>2</v>
      </c>
      <c r="G12" s="30" t="s">
        <v>56</v>
      </c>
      <c r="H12" s="31">
        <f>IF(ISBLANK(L8),"",L8)</f>
        <v>28</v>
      </c>
      <c r="I12" s="29">
        <f>IF(ISBLANK(N10),"",N10)</f>
        <v>4</v>
      </c>
      <c r="J12" s="30" t="s">
        <v>56</v>
      </c>
      <c r="K12" s="31">
        <f>IF(ISBLANK(L10),"",L10)</f>
        <v>42</v>
      </c>
      <c r="L12" s="147"/>
      <c r="M12" s="148"/>
      <c r="N12" s="149"/>
      <c r="O12" s="29">
        <v>5</v>
      </c>
      <c r="P12" s="30" t="s">
        <v>56</v>
      </c>
      <c r="Q12" s="31">
        <v>52</v>
      </c>
      <c r="R12" s="151"/>
      <c r="S12" s="159"/>
      <c r="T12" s="35"/>
      <c r="U12" s="36"/>
      <c r="V12" s="37"/>
      <c r="W12" s="160"/>
    </row>
    <row r="13" spans="1:23" s="16" customFormat="1" ht="30" customHeight="1">
      <c r="A13" s="161">
        <f>TRANSPOSE(O4)</f>
        <v>5</v>
      </c>
      <c r="B13" s="163" t="s">
        <v>300</v>
      </c>
      <c r="C13" s="156">
        <f>IF(AND(ISNUMBER(C14),ISNUMBER(E14)),IF(C14=E14,Seadista!$B$6,IF(C14-E14&gt;0,Seadista!$B$4,Seadista!$B$5)),"Mängimata")</f>
        <v>2</v>
      </c>
      <c r="D13" s="157"/>
      <c r="E13" s="158"/>
      <c r="F13" s="156">
        <f>IF(AND(ISNUMBER(F14),ISNUMBER(H14)),IF(F14=H14,Seadista!$B$6,IF(F14-H14&gt;0,Seadista!$B$4,Seadista!$B$5)),"Mängimata")</f>
        <v>2</v>
      </c>
      <c r="G13" s="157"/>
      <c r="H13" s="158"/>
      <c r="I13" s="156">
        <f>IF(AND(ISNUMBER(I14),ISNUMBER(K14)),IF(I14=K14,Seadista!$B$6,IF(I14-K14&gt;0,Seadista!$B$4,Seadista!$B$5)),"Mängimata")</f>
        <v>2</v>
      </c>
      <c r="J13" s="157"/>
      <c r="K13" s="158"/>
      <c r="L13" s="156">
        <f>IF(AND(ISNUMBER(L14),ISNUMBER(N14)),IF(L14=N14,Seadista!$B$6,IF(L14-N14&gt;0,Seadista!$B$4,Seadista!$B$5)),"Mängimata")</f>
        <v>2</v>
      </c>
      <c r="M13" s="157"/>
      <c r="N13" s="158"/>
      <c r="O13" s="144"/>
      <c r="P13" s="145"/>
      <c r="Q13" s="146"/>
      <c r="R13" s="150">
        <f>SUMIF($C13:$P13,"&gt;=0")</f>
        <v>8</v>
      </c>
      <c r="S13" s="152">
        <f>IF(AND(ISNUMBER(C14),ISNUMBER(E14),ISNUMBER(F14),ISNUMBER(H14),ISNUMBER(I14),ISNUMBER(K14),ISNUMBER(L14),ISNUMBER(N14)),C14-E14+F14-H14+I14-K14+L14-N14,"pooleli")</f>
        <v>110</v>
      </c>
      <c r="T13" s="39">
        <f>RANK($R13,$R$5:$R$14,-1)</f>
        <v>5</v>
      </c>
      <c r="U13" s="38">
        <f>RANK($S13,$S$5:$S$14,-1)*0.01</f>
        <v>0.05</v>
      </c>
      <c r="V13" s="40">
        <f>T13+U13</f>
        <v>5.05</v>
      </c>
      <c r="W13" s="154">
        <f>IF(AND(ISNUMBER($V$5),ISNUMBER($V$7),ISNUMBER($V$9),ISNUMBER($V$11),ISNUMBER($V$13)),RANK($V13,$V$5:$V$14),"pooleli")</f>
        <v>1</v>
      </c>
    </row>
    <row r="14" spans="1:23" s="16" customFormat="1" ht="30" customHeight="1">
      <c r="A14" s="162"/>
      <c r="B14" s="164"/>
      <c r="C14" s="29">
        <f>IF(ISBLANK(Q$6),"",Q$6)</f>
        <v>35</v>
      </c>
      <c r="D14" s="30" t="s">
        <v>56</v>
      </c>
      <c r="E14" s="31">
        <f>IF(ISBLANK(O$6),"",O$6)</f>
        <v>1</v>
      </c>
      <c r="F14" s="29">
        <f>IF(ISBLANK(Q8),"",Q8)</f>
        <v>28</v>
      </c>
      <c r="G14" s="30" t="s">
        <v>56</v>
      </c>
      <c r="H14" s="31">
        <f>IF(ISBLANK(O8),"",O8)</f>
        <v>23</v>
      </c>
      <c r="I14" s="29">
        <f>IF(ISBLANK(Q10),"",Q10)</f>
        <v>36</v>
      </c>
      <c r="J14" s="30" t="s">
        <v>56</v>
      </c>
      <c r="K14" s="31">
        <f>IF(ISBLANK(O10),"",O10)</f>
        <v>12</v>
      </c>
      <c r="L14" s="29">
        <f>IF(ISBLANK(Q12),"",Q12)</f>
        <v>52</v>
      </c>
      <c r="M14" s="30" t="s">
        <v>56</v>
      </c>
      <c r="N14" s="31">
        <f>IF(ISBLANK(O12),"",O12)</f>
        <v>5</v>
      </c>
      <c r="O14" s="147"/>
      <c r="P14" s="148"/>
      <c r="Q14" s="149"/>
      <c r="R14" s="151"/>
      <c r="S14" s="153"/>
      <c r="T14" s="36"/>
      <c r="U14" s="36"/>
      <c r="V14" s="36"/>
      <c r="W14" s="155"/>
    </row>
  </sheetData>
  <mergeCells count="56">
    <mergeCell ref="A3:W3"/>
    <mergeCell ref="C4:E4"/>
    <mergeCell ref="F4:H4"/>
    <mergeCell ref="I4:K4"/>
    <mergeCell ref="L4:N4"/>
    <mergeCell ref="O4:Q4"/>
    <mergeCell ref="O5:Q5"/>
    <mergeCell ref="R5:R6"/>
    <mergeCell ref="S5:S6"/>
    <mergeCell ref="W5:W6"/>
    <mergeCell ref="A7:A8"/>
    <mergeCell ref="B7:B8"/>
    <mergeCell ref="C7:E7"/>
    <mergeCell ref="F7:H8"/>
    <mergeCell ref="I7:K7"/>
    <mergeCell ref="L7:N7"/>
    <mergeCell ref="A5:A6"/>
    <mergeCell ref="B5:B6"/>
    <mergeCell ref="C5:E6"/>
    <mergeCell ref="F5:H5"/>
    <mergeCell ref="I5:K5"/>
    <mergeCell ref="L5:N5"/>
    <mergeCell ref="O7:Q7"/>
    <mergeCell ref="R7:R8"/>
    <mergeCell ref="S7:S8"/>
    <mergeCell ref="W7:W8"/>
    <mergeCell ref="A9:A10"/>
    <mergeCell ref="B9:B10"/>
    <mergeCell ref="C9:E9"/>
    <mergeCell ref="F9:H9"/>
    <mergeCell ref="I9:K10"/>
    <mergeCell ref="L9:N9"/>
    <mergeCell ref="A11:A12"/>
    <mergeCell ref="B11:B12"/>
    <mergeCell ref="C11:E11"/>
    <mergeCell ref="F11:H11"/>
    <mergeCell ref="I11:K11"/>
    <mergeCell ref="L13:N13"/>
    <mergeCell ref="O9:Q9"/>
    <mergeCell ref="R9:R10"/>
    <mergeCell ref="S9:S10"/>
    <mergeCell ref="W9:W10"/>
    <mergeCell ref="L11:N12"/>
    <mergeCell ref="A13:A14"/>
    <mergeCell ref="B13:B14"/>
    <mergeCell ref="C13:E13"/>
    <mergeCell ref="F13:H13"/>
    <mergeCell ref="I13:K13"/>
    <mergeCell ref="O13:Q14"/>
    <mergeCell ref="R13:R14"/>
    <mergeCell ref="S13:S14"/>
    <mergeCell ref="W13:W14"/>
    <mergeCell ref="O11:Q11"/>
    <mergeCell ref="R11:R12"/>
    <mergeCell ref="S11:S12"/>
    <mergeCell ref="W11:W12"/>
  </mergeCells>
  <printOptions horizontalCentered="1"/>
  <pageMargins left="0.51181102362204722" right="0.27559055118110237" top="0.74803149606299213" bottom="0.51181102362204722" header="0.31496062992125984" footer="0.31496062992125984"/>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2"/>
  <sheetViews>
    <sheetView zoomScale="80" zoomScaleNormal="80" workbookViewId="0">
      <selection activeCell="I9" sqref="I9:K10"/>
    </sheetView>
  </sheetViews>
  <sheetFormatPr defaultColWidth="8.7109375" defaultRowHeight="15.75"/>
  <cols>
    <col min="1" max="1" width="4.7109375" customWidth="1"/>
    <col min="2" max="2" width="26.7109375" style="16" customWidth="1"/>
    <col min="3" max="3" width="4.7109375" style="17" customWidth="1"/>
    <col min="4" max="4" width="2" style="17" customWidth="1"/>
    <col min="5" max="6" width="4.7109375" style="17" customWidth="1"/>
    <col min="7" max="7" width="2" style="17" customWidth="1"/>
    <col min="8" max="9" width="4.7109375" style="17" customWidth="1"/>
    <col min="10" max="10" width="2" style="17" customWidth="1"/>
    <col min="11" max="11" width="4.7109375" style="17" customWidth="1"/>
    <col min="12" max="12" width="4.7109375" style="16" customWidth="1"/>
    <col min="13" max="13" width="2" style="16" customWidth="1"/>
    <col min="14" max="14" width="4.7109375" style="16" customWidth="1"/>
    <col min="15" max="16" width="10.7109375" style="16" customWidth="1"/>
    <col min="17" max="19" width="14.42578125" style="18" hidden="1" customWidth="1"/>
    <col min="20" max="20" width="10.7109375" style="18" customWidth="1"/>
  </cols>
  <sheetData>
    <row r="1" spans="1:20" s="15" customFormat="1" ht="52.5" customHeight="1">
      <c r="B1" s="90" t="str">
        <f>TRANSPOSE(Seadista!A9)</f>
        <v>Tallinn Handball Cup 2015</v>
      </c>
      <c r="N1" s="14"/>
      <c r="O1" s="14"/>
      <c r="P1" s="14"/>
      <c r="Q1" s="14"/>
    </row>
    <row r="2" spans="1:20" s="16" customFormat="1" ht="37.5" customHeight="1">
      <c r="B2" s="92" t="str">
        <f>TRANSPOSE(Seadista!A12)</f>
        <v>Tallinn, June 6-8 2015</v>
      </c>
      <c r="C2" s="17"/>
      <c r="D2" s="17"/>
      <c r="E2" s="17"/>
      <c r="F2" s="17"/>
      <c r="G2" s="17"/>
      <c r="H2" s="17"/>
      <c r="I2" s="17"/>
      <c r="J2" s="17"/>
      <c r="K2" s="17"/>
      <c r="N2" s="18"/>
      <c r="O2" s="18"/>
      <c r="P2" s="18"/>
      <c r="Q2" s="18"/>
    </row>
    <row r="3" spans="1:20" s="19" customFormat="1" ht="30" customHeight="1">
      <c r="A3" s="166" t="s">
        <v>301</v>
      </c>
      <c r="B3" s="167"/>
      <c r="C3" s="167"/>
      <c r="D3" s="167"/>
      <c r="E3" s="167"/>
      <c r="F3" s="167"/>
      <c r="G3" s="167"/>
      <c r="H3" s="167"/>
      <c r="I3" s="167"/>
      <c r="J3" s="167"/>
      <c r="K3" s="167"/>
      <c r="L3" s="167"/>
      <c r="M3" s="167"/>
      <c r="N3" s="167"/>
      <c r="O3" s="167"/>
      <c r="P3" s="167"/>
      <c r="Q3" s="167"/>
      <c r="R3" s="167"/>
      <c r="S3" s="167"/>
      <c r="T3" s="168"/>
    </row>
    <row r="4" spans="1:20" s="20" customFormat="1" ht="23.25" customHeight="1">
      <c r="A4" s="52"/>
      <c r="B4" s="53" t="s">
        <v>50</v>
      </c>
      <c r="C4" s="169">
        <v>1</v>
      </c>
      <c r="D4" s="170"/>
      <c r="E4" s="171"/>
      <c r="F4" s="169">
        <v>2</v>
      </c>
      <c r="G4" s="170"/>
      <c r="H4" s="171"/>
      <c r="I4" s="169">
        <v>3</v>
      </c>
      <c r="J4" s="170"/>
      <c r="K4" s="171"/>
      <c r="L4" s="169">
        <v>4</v>
      </c>
      <c r="M4" s="170"/>
      <c r="N4" s="171"/>
      <c r="O4" s="25" t="s">
        <v>51</v>
      </c>
      <c r="P4" s="25" t="s">
        <v>52</v>
      </c>
      <c r="Q4" s="55" t="s">
        <v>53</v>
      </c>
      <c r="R4" s="55" t="s">
        <v>54</v>
      </c>
      <c r="S4" s="55"/>
      <c r="T4" s="25" t="s">
        <v>55</v>
      </c>
    </row>
    <row r="5" spans="1:20" s="14" customFormat="1" ht="30" customHeight="1">
      <c r="A5" s="161">
        <f>TRANSPOSE(C4)</f>
        <v>1</v>
      </c>
      <c r="B5" s="163" t="s">
        <v>238</v>
      </c>
      <c r="C5" s="144"/>
      <c r="D5" s="145"/>
      <c r="E5" s="146"/>
      <c r="F5" s="172">
        <f>IF(AND(ISNUMBER(F6),ISNUMBER(H6)),IF(F6=H6,Seadista!B6,IF(F6-H6&gt;0,Seadista!B4,Seadista!B5)),"Mängimata")</f>
        <v>2</v>
      </c>
      <c r="G5" s="173"/>
      <c r="H5" s="174"/>
      <c r="I5" s="172">
        <f>IF(AND(ISNUMBER(I6),ISNUMBER(K6)),IF(I6=K6,Seadista!B6,IF(I6-K6&gt;0,Seadista!B4,Seadista!B5)),"Mängimata")</f>
        <v>2</v>
      </c>
      <c r="J5" s="173"/>
      <c r="K5" s="174"/>
      <c r="L5" s="172">
        <f>IF(AND(ISNUMBER(L6),ISNUMBER(N6)),IF(L6=N6,Seadista!B6,IF(L6-N6&gt;0,Seadista!B4,Seadista!B5)),"Mängimata")</f>
        <v>2</v>
      </c>
      <c r="M5" s="173"/>
      <c r="N5" s="174"/>
      <c r="O5" s="150">
        <f>SUMIF(C5:L5,"&gt;=0")</f>
        <v>6</v>
      </c>
      <c r="P5" s="152">
        <f>IF(AND(ISNUMBER(F6),ISNUMBER(H6),ISNUMBER(I6),ISNUMBER(K6),ISNUMBER(L6),ISNUMBER(N6)),F6-H6+I6-K6+L6-N6,"pooleli")</f>
        <v>50</v>
      </c>
      <c r="Q5" s="42">
        <f>RANK($O5,$O$5:$O$12,-1)</f>
        <v>4</v>
      </c>
      <c r="R5" s="42">
        <f>RANK($P5,$P$5:$P$12,-1)*0.01</f>
        <v>0.03</v>
      </c>
      <c r="S5" s="42">
        <f>Q5+R5</f>
        <v>4.03</v>
      </c>
      <c r="T5" s="154">
        <f>IF(AND(ISNUMBER($S$5),ISNUMBER($S$7),ISNUMBER($S$9),ISNUMBER($S$11)),RANK($S5,$S$5:$S$12),"pooleli")</f>
        <v>1</v>
      </c>
    </row>
    <row r="6" spans="1:20" s="14" customFormat="1" ht="30" customHeight="1">
      <c r="A6" s="162"/>
      <c r="B6" s="164"/>
      <c r="C6" s="147"/>
      <c r="D6" s="148"/>
      <c r="E6" s="149"/>
      <c r="F6" s="43">
        <v>28</v>
      </c>
      <c r="G6" s="44" t="s">
        <v>56</v>
      </c>
      <c r="H6" s="45">
        <v>4</v>
      </c>
      <c r="I6" s="43">
        <v>27</v>
      </c>
      <c r="J6" s="44" t="s">
        <v>56</v>
      </c>
      <c r="K6" s="45">
        <v>19</v>
      </c>
      <c r="L6" s="43">
        <v>21</v>
      </c>
      <c r="M6" s="44" t="s">
        <v>56</v>
      </c>
      <c r="N6" s="45">
        <v>3</v>
      </c>
      <c r="O6" s="151"/>
      <c r="P6" s="153"/>
      <c r="Q6" s="46"/>
      <c r="R6" s="46"/>
      <c r="S6" s="46"/>
      <c r="T6" s="155"/>
    </row>
    <row r="7" spans="1:20" s="14" customFormat="1" ht="30" customHeight="1">
      <c r="A7" s="161">
        <f>TRANSPOSE(F4)</f>
        <v>2</v>
      </c>
      <c r="B7" s="163" t="s">
        <v>298</v>
      </c>
      <c r="C7" s="172">
        <f>IF(AND(ISNUMBER(C8),ISNUMBER(E8)),IF(C8=E8,Seadista!B6,IF(C8-E8&gt;0,Seadista!B4,Seadista!B5)),"Mängimata")</f>
        <v>0</v>
      </c>
      <c r="D7" s="173"/>
      <c r="E7" s="174"/>
      <c r="F7" s="144"/>
      <c r="G7" s="145"/>
      <c r="H7" s="146"/>
      <c r="I7" s="172">
        <f>IF(AND(ISNUMBER(I8),ISNUMBER(K8)),IF(I8=K8,Seadista!B6,IF(I8-K8&gt;0,Seadista!B4,Seadista!B5)),"Mängimata")</f>
        <v>0</v>
      </c>
      <c r="J7" s="173"/>
      <c r="K7" s="174"/>
      <c r="L7" s="172">
        <f>IF(AND(ISNUMBER(L8),ISNUMBER(N8)),IF(L8=N8,Seadista!B6,IF(L8-N8&gt;0,Seadista!B4,Seadista!B5)),"Mängimata")</f>
        <v>0</v>
      </c>
      <c r="M7" s="173"/>
      <c r="N7" s="174"/>
      <c r="O7" s="150">
        <f>SUMIF(C7:L7,"&gt;=0")</f>
        <v>0</v>
      </c>
      <c r="P7" s="152">
        <f>IF(AND(ISNUMBER(C8),ISNUMBER(E8),ISNUMBER(I8),ISNUMBER(K8),ISNUMBER(L8),ISNUMBER(N8)),C8-E8+I8-K8+L8-N8,"pooleli")</f>
        <v>-83</v>
      </c>
      <c r="Q7" s="42">
        <f>RANK($O7,$O$5:$O$12,-1)</f>
        <v>1</v>
      </c>
      <c r="R7" s="42">
        <f>RANK($P7,$P$5:$P$12,-1)*0.01</f>
        <v>0.01</v>
      </c>
      <c r="S7" s="42">
        <f>Q7+R7</f>
        <v>1.01</v>
      </c>
      <c r="T7" s="154">
        <f>IF(AND(ISNUMBER($S$5),ISNUMBER($S$7),ISNUMBER($S$9),ISNUMBER($S$11)),RANK($S7,$S$5:$S$12),"pooleli")</f>
        <v>4</v>
      </c>
    </row>
    <row r="8" spans="1:20" s="14" customFormat="1" ht="30" customHeight="1">
      <c r="A8" s="162"/>
      <c r="B8" s="164"/>
      <c r="C8" s="43">
        <f>IF(ISBLANK(H6),"",H6)</f>
        <v>4</v>
      </c>
      <c r="D8" s="47" t="s">
        <v>56</v>
      </c>
      <c r="E8" s="45">
        <f>IF(ISBLANK(F6),"",F6)</f>
        <v>28</v>
      </c>
      <c r="F8" s="147"/>
      <c r="G8" s="148"/>
      <c r="H8" s="149"/>
      <c r="I8" s="43">
        <v>0</v>
      </c>
      <c r="J8" s="44" t="s">
        <v>56</v>
      </c>
      <c r="K8" s="45">
        <v>46</v>
      </c>
      <c r="L8" s="43">
        <v>9</v>
      </c>
      <c r="M8" s="44" t="s">
        <v>56</v>
      </c>
      <c r="N8" s="45">
        <v>22</v>
      </c>
      <c r="O8" s="151"/>
      <c r="P8" s="153"/>
      <c r="Q8" s="46"/>
      <c r="R8" s="42"/>
      <c r="S8" s="42"/>
      <c r="T8" s="155"/>
    </row>
    <row r="9" spans="1:20" s="14" customFormat="1" ht="30" customHeight="1">
      <c r="A9" s="161">
        <f>TRANSPOSE(I4)</f>
        <v>3</v>
      </c>
      <c r="B9" s="163" t="s">
        <v>305</v>
      </c>
      <c r="C9" s="172">
        <f>IF(AND(ISNUMBER(C10),ISNUMBER(E10)),IF(C10=E10,Seadista!B6,IF(C10-E10&gt;0,Seadista!B4,Seadista!B5)),"Mängimata")</f>
        <v>0</v>
      </c>
      <c r="D9" s="173"/>
      <c r="E9" s="174"/>
      <c r="F9" s="172">
        <f>IF(AND(ISNUMBER(F10),ISNUMBER(H10)),IF(F10=H10,Seadista!B6,IF(F10-H10&gt;0,Seadista!B4,Seadista!B5)),"Mängimata")</f>
        <v>2</v>
      </c>
      <c r="G9" s="173"/>
      <c r="H9" s="174"/>
      <c r="I9" s="144"/>
      <c r="J9" s="145"/>
      <c r="K9" s="146"/>
      <c r="L9" s="172">
        <f>IF(AND(ISNUMBER(L10),ISNUMBER(N10)),IF(L10=N10,Seadista!B6,IF(L10-N10&gt;0,Seadista!B4,Seadista!B5)),"Mängimata")</f>
        <v>2</v>
      </c>
      <c r="M9" s="173"/>
      <c r="N9" s="174"/>
      <c r="O9" s="150">
        <f>SUMIF(C9:L9,"&gt;=0")</f>
        <v>4</v>
      </c>
      <c r="P9" s="152">
        <f>IF(AND(ISNUMBER(C10),ISNUMBER(E10),ISNUMBER(F10),ISNUMBER(H10),ISNUMBER(L10),ISNUMBER(N10)),C10-E10+F10-H10+L10-N10,"pooleli")</f>
        <v>58</v>
      </c>
      <c r="Q9" s="42">
        <f>RANK($O9,$O$5:$O$12,-1)</f>
        <v>3</v>
      </c>
      <c r="R9" s="42">
        <f>RANK($P9,$P$5:$P$12,-1)*0.01</f>
        <v>0.04</v>
      </c>
      <c r="S9" s="42">
        <f>Q9+R9</f>
        <v>3.04</v>
      </c>
      <c r="T9" s="154">
        <f>IF(AND(ISNUMBER($S$5),ISNUMBER($S$7),ISNUMBER($S$9),ISNUMBER($S$11)),RANK($S9,$S$5:$S$12),"pooleli")</f>
        <v>2</v>
      </c>
    </row>
    <row r="10" spans="1:20" s="14" customFormat="1" ht="30" customHeight="1">
      <c r="A10" s="162"/>
      <c r="B10" s="164"/>
      <c r="C10" s="43">
        <f>IF(ISBLANK(K6),"",K6)</f>
        <v>19</v>
      </c>
      <c r="D10" s="44" t="s">
        <v>56</v>
      </c>
      <c r="E10" s="45">
        <f>IF(ISBLANK(I6),"",I6)</f>
        <v>27</v>
      </c>
      <c r="F10" s="43">
        <f>IF(ISBLANK(K8),"",K8)</f>
        <v>46</v>
      </c>
      <c r="G10" s="44" t="s">
        <v>56</v>
      </c>
      <c r="H10" s="45">
        <f>IF(ISBLANK(I8),"",I8)</f>
        <v>0</v>
      </c>
      <c r="I10" s="147"/>
      <c r="J10" s="148"/>
      <c r="K10" s="149"/>
      <c r="L10" s="43">
        <v>26</v>
      </c>
      <c r="M10" s="44" t="s">
        <v>56</v>
      </c>
      <c r="N10" s="45">
        <v>6</v>
      </c>
      <c r="O10" s="151"/>
      <c r="P10" s="153"/>
      <c r="Q10" s="46"/>
      <c r="R10" s="42"/>
      <c r="S10" s="42"/>
      <c r="T10" s="155"/>
    </row>
    <row r="11" spans="1:20" s="14" customFormat="1" ht="30" customHeight="1">
      <c r="A11" s="161">
        <f>TRANSPOSE(L4)</f>
        <v>4</v>
      </c>
      <c r="B11" s="163" t="s">
        <v>306</v>
      </c>
      <c r="C11" s="172">
        <f>IF(AND(ISNUMBER(C12),ISNUMBER(E12)),IF(C12=E12,Seadista!B6,IF(C12-E12&gt;0,Seadista!B4,Seadista!B5)),"Mängimata")</f>
        <v>0</v>
      </c>
      <c r="D11" s="173"/>
      <c r="E11" s="174"/>
      <c r="F11" s="172">
        <f>IF(AND(ISNUMBER(F12),ISNUMBER(H12)),IF(F12=H12,Seadista!B6,IF(F12-H12&gt;0,Seadista!B4,Seadista!B5)),"Mängimata")</f>
        <v>2</v>
      </c>
      <c r="G11" s="173"/>
      <c r="H11" s="174"/>
      <c r="I11" s="172">
        <f>IF(AND(ISNUMBER(I12),ISNUMBER(K12)),IF(I12=K12,Seadista!B6,IF(I12-K12&gt;0,Seadista!B4,Seadista!B5)),"Mängimata")</f>
        <v>0</v>
      </c>
      <c r="J11" s="173"/>
      <c r="K11" s="174"/>
      <c r="L11" s="144"/>
      <c r="M11" s="145"/>
      <c r="N11" s="146"/>
      <c r="O11" s="150">
        <f>SUMIF(C11:M11,"&gt;=0")</f>
        <v>2</v>
      </c>
      <c r="P11" s="175">
        <f>IF(AND(ISNUMBER(C12),ISNUMBER(E12),ISNUMBER(F12),ISNUMBER(H12),ISNUMBER(I12),ISNUMBER(K12)),C12-E12+F12-H12+I12-K12,"pooleli")</f>
        <v>-25</v>
      </c>
      <c r="Q11" s="46">
        <f>RANK($O11,$O$5:$O$12,-1)</f>
        <v>2</v>
      </c>
      <c r="R11" s="42">
        <f>RANK($P11,$P$5:$P$12,-1)*0.01</f>
        <v>0.02</v>
      </c>
      <c r="S11" s="42">
        <f>Q11+R11</f>
        <v>2.02</v>
      </c>
      <c r="T11" s="154">
        <f>IF(AND(ISNUMBER($S$5),ISNUMBER($S$7),ISNUMBER($S$9),ISNUMBER($S$11)),RANK($S11,$S$5:$S$12),"pooleli")</f>
        <v>3</v>
      </c>
    </row>
    <row r="12" spans="1:20" s="14" customFormat="1" ht="30" customHeight="1">
      <c r="A12" s="162"/>
      <c r="B12" s="164"/>
      <c r="C12" s="43">
        <f>IF(ISBLANK(N6),"",N6)</f>
        <v>3</v>
      </c>
      <c r="D12" s="44" t="s">
        <v>56</v>
      </c>
      <c r="E12" s="45">
        <f>IF(ISBLANK(L6),"",L6)</f>
        <v>21</v>
      </c>
      <c r="F12" s="43">
        <f>IF(ISBLANK(N8),"",N8)</f>
        <v>22</v>
      </c>
      <c r="G12" s="44" t="s">
        <v>56</v>
      </c>
      <c r="H12" s="45">
        <f>IF(ISBLANK(L8),"",L8)</f>
        <v>9</v>
      </c>
      <c r="I12" s="43">
        <f>IF(ISBLANK(N10),"",N10)</f>
        <v>6</v>
      </c>
      <c r="J12" s="44" t="s">
        <v>56</v>
      </c>
      <c r="K12" s="45">
        <f>IF(ISBLANK(L10),"",L10)</f>
        <v>26</v>
      </c>
      <c r="L12" s="147"/>
      <c r="M12" s="148"/>
      <c r="N12" s="149"/>
      <c r="O12" s="151"/>
      <c r="P12" s="176"/>
      <c r="Q12" s="46"/>
      <c r="R12" s="42"/>
      <c r="S12" s="42"/>
      <c r="T12" s="155"/>
    </row>
  </sheetData>
  <mergeCells count="41">
    <mergeCell ref="A3:T3"/>
    <mergeCell ref="C4:E4"/>
    <mergeCell ref="F4:H4"/>
    <mergeCell ref="I4:K4"/>
    <mergeCell ref="L4:N4"/>
    <mergeCell ref="L5:N5"/>
    <mergeCell ref="O5:O6"/>
    <mergeCell ref="P5:P6"/>
    <mergeCell ref="T5:T6"/>
    <mergeCell ref="A7:A8"/>
    <mergeCell ref="B7:B8"/>
    <mergeCell ref="C7:E7"/>
    <mergeCell ref="F7:H8"/>
    <mergeCell ref="I7:K7"/>
    <mergeCell ref="L7:N7"/>
    <mergeCell ref="A5:A6"/>
    <mergeCell ref="B5:B6"/>
    <mergeCell ref="C5:E6"/>
    <mergeCell ref="F5:H5"/>
    <mergeCell ref="I5:K5"/>
    <mergeCell ref="O7:O8"/>
    <mergeCell ref="P7:P8"/>
    <mergeCell ref="T7:T8"/>
    <mergeCell ref="A9:A10"/>
    <mergeCell ref="B9:B10"/>
    <mergeCell ref="C9:E9"/>
    <mergeCell ref="F9:H9"/>
    <mergeCell ref="I9:K10"/>
    <mergeCell ref="L9:N9"/>
    <mergeCell ref="O9:O10"/>
    <mergeCell ref="T11:T12"/>
    <mergeCell ref="P9:P10"/>
    <mergeCell ref="T9:T10"/>
    <mergeCell ref="A11:A12"/>
    <mergeCell ref="B11:B12"/>
    <mergeCell ref="C11:E11"/>
    <mergeCell ref="F11:H11"/>
    <mergeCell ref="I11:K11"/>
    <mergeCell ref="L11:N12"/>
    <mergeCell ref="O11:O12"/>
    <mergeCell ref="P11:P12"/>
  </mergeCells>
  <pageMargins left="0.70866141732283472" right="0.70866141732283472" top="0.74803149606299213" bottom="0.74803149606299213" header="0.31496062992125984" footer="0.31496062992125984"/>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2"/>
  <sheetViews>
    <sheetView topLeftCell="A2" zoomScale="90" zoomScaleNormal="90" workbookViewId="0">
      <selection activeCell="I9" sqref="I9:K10"/>
    </sheetView>
  </sheetViews>
  <sheetFormatPr defaultColWidth="8.7109375" defaultRowHeight="15.75"/>
  <cols>
    <col min="1" max="1" width="4.7109375" customWidth="1"/>
    <col min="2" max="2" width="26.7109375" style="16" customWidth="1"/>
    <col min="3" max="3" width="4.7109375" style="17" customWidth="1"/>
    <col min="4" max="4" width="2" style="17" customWidth="1"/>
    <col min="5" max="6" width="4.7109375" style="17" customWidth="1"/>
    <col min="7" max="7" width="2" style="17" customWidth="1"/>
    <col min="8" max="9" width="4.7109375" style="17" customWidth="1"/>
    <col min="10" max="10" width="2" style="17" customWidth="1"/>
    <col min="11" max="11" width="4.7109375" style="17" customWidth="1"/>
    <col min="12" max="12" width="4.7109375" style="16" customWidth="1"/>
    <col min="13" max="13" width="2" style="16" customWidth="1"/>
    <col min="14" max="14" width="4.7109375" style="16" customWidth="1"/>
    <col min="15" max="16" width="10.7109375" style="16" customWidth="1"/>
    <col min="17" max="19" width="14.42578125" style="18" hidden="1" customWidth="1"/>
    <col min="20" max="20" width="10.7109375" style="18" customWidth="1"/>
  </cols>
  <sheetData>
    <row r="1" spans="1:20" s="15" customFormat="1" ht="52.5" customHeight="1">
      <c r="B1" s="90" t="str">
        <f>TRANSPOSE(Seadista!A9)</f>
        <v>Tallinn Handball Cup 2015</v>
      </c>
      <c r="N1" s="14"/>
      <c r="O1" s="14"/>
      <c r="P1" s="14"/>
      <c r="Q1" s="14"/>
    </row>
    <row r="2" spans="1:20" s="16" customFormat="1" ht="37.5" customHeight="1">
      <c r="B2" s="92" t="str">
        <f>TRANSPOSE(Seadista!A12)</f>
        <v>Tallinn, June 6-8 2015</v>
      </c>
      <c r="C2" s="17"/>
      <c r="D2" s="17"/>
      <c r="E2" s="17"/>
      <c r="F2" s="17"/>
      <c r="G2" s="17"/>
      <c r="H2" s="17"/>
      <c r="I2" s="17"/>
      <c r="J2" s="17"/>
      <c r="K2" s="17"/>
      <c r="N2" s="18"/>
      <c r="O2" s="18"/>
      <c r="P2" s="18"/>
      <c r="Q2" s="18"/>
    </row>
    <row r="3" spans="1:20" s="19" customFormat="1" ht="30" customHeight="1">
      <c r="A3" s="166" t="s">
        <v>304</v>
      </c>
      <c r="B3" s="167"/>
      <c r="C3" s="167"/>
      <c r="D3" s="167"/>
      <c r="E3" s="167"/>
      <c r="F3" s="167"/>
      <c r="G3" s="167"/>
      <c r="H3" s="167"/>
      <c r="I3" s="167"/>
      <c r="J3" s="167"/>
      <c r="K3" s="167"/>
      <c r="L3" s="167"/>
      <c r="M3" s="167"/>
      <c r="N3" s="167"/>
      <c r="O3" s="167"/>
      <c r="P3" s="167"/>
      <c r="Q3" s="167"/>
      <c r="R3" s="167"/>
      <c r="S3" s="167"/>
      <c r="T3" s="168"/>
    </row>
    <row r="4" spans="1:20" s="20" customFormat="1" ht="23.25" customHeight="1">
      <c r="A4" s="52"/>
      <c r="B4" s="53" t="s">
        <v>50</v>
      </c>
      <c r="C4" s="169">
        <v>1</v>
      </c>
      <c r="D4" s="170"/>
      <c r="E4" s="171"/>
      <c r="F4" s="169">
        <v>2</v>
      </c>
      <c r="G4" s="170"/>
      <c r="H4" s="171"/>
      <c r="I4" s="169">
        <v>3</v>
      </c>
      <c r="J4" s="170"/>
      <c r="K4" s="171"/>
      <c r="L4" s="169">
        <v>4</v>
      </c>
      <c r="M4" s="170"/>
      <c r="N4" s="171"/>
      <c r="O4" s="25" t="s">
        <v>51</v>
      </c>
      <c r="P4" s="25" t="s">
        <v>52</v>
      </c>
      <c r="Q4" s="55" t="s">
        <v>53</v>
      </c>
      <c r="R4" s="55" t="s">
        <v>54</v>
      </c>
      <c r="S4" s="55"/>
      <c r="T4" s="25" t="s">
        <v>55</v>
      </c>
    </row>
    <row r="5" spans="1:20" s="14" customFormat="1" ht="30" customHeight="1">
      <c r="A5" s="161">
        <f>TRANSPOSE(C4)</f>
        <v>1</v>
      </c>
      <c r="B5" s="163" t="s">
        <v>287</v>
      </c>
      <c r="C5" s="144"/>
      <c r="D5" s="145"/>
      <c r="E5" s="146"/>
      <c r="F5" s="172">
        <f>IF(AND(ISNUMBER(F6),ISNUMBER(H6)),IF(F6=H6,Seadista!B6,IF(F6-H6&gt;0,Seadista!B4,Seadista!B5)),"Mängimata")</f>
        <v>0</v>
      </c>
      <c r="G5" s="173"/>
      <c r="H5" s="174"/>
      <c r="I5" s="172">
        <f>IF(AND(ISNUMBER(I6),ISNUMBER(K6)),IF(I6=K6,Seadista!B6,IF(I6-K6&gt;0,Seadista!B4,Seadista!B5)),"Mängimata")</f>
        <v>0</v>
      </c>
      <c r="J5" s="173"/>
      <c r="K5" s="174"/>
      <c r="L5" s="172">
        <f>IF(AND(ISNUMBER(L6),ISNUMBER(N6)),IF(L6=N6,Seadista!B6,IF(L6-N6&gt;0,Seadista!B4,Seadista!B5)),"Mängimata")</f>
        <v>2</v>
      </c>
      <c r="M5" s="173"/>
      <c r="N5" s="174"/>
      <c r="O5" s="150">
        <f>SUMIF(C5:L5,"&gt;=0")</f>
        <v>2</v>
      </c>
      <c r="P5" s="152">
        <f>IF(AND(ISNUMBER(F6),ISNUMBER(H6),ISNUMBER(I6),ISNUMBER(K6),ISNUMBER(L6),ISNUMBER(N6)),F6-H6+I6-K6+L6-N6,"pooleli")</f>
        <v>-34</v>
      </c>
      <c r="Q5" s="42">
        <f>RANK($O5,$O$5:$O$12,-1)</f>
        <v>2</v>
      </c>
      <c r="R5" s="42">
        <f>RANK($P5,$P$5:$P$12,-1)*0.01</f>
        <v>0.01</v>
      </c>
      <c r="S5" s="42">
        <f>Q5+R5</f>
        <v>2.0099999999999998</v>
      </c>
      <c r="T5" s="154">
        <f>IF(AND(ISNUMBER($S$5),ISNUMBER($S$7),ISNUMBER($S$9),ISNUMBER($S$11)),RANK($S5,$S$5:$S$12),"pooleli")</f>
        <v>3</v>
      </c>
    </row>
    <row r="6" spans="1:20" s="14" customFormat="1" ht="30" customHeight="1">
      <c r="A6" s="162"/>
      <c r="B6" s="164"/>
      <c r="C6" s="147"/>
      <c r="D6" s="148"/>
      <c r="E6" s="149"/>
      <c r="F6" s="43">
        <v>3</v>
      </c>
      <c r="G6" s="44" t="s">
        <v>56</v>
      </c>
      <c r="H6" s="45">
        <v>30</v>
      </c>
      <c r="I6" s="43">
        <v>3</v>
      </c>
      <c r="J6" s="44" t="s">
        <v>56</v>
      </c>
      <c r="K6" s="45">
        <v>20</v>
      </c>
      <c r="L6" s="43">
        <v>10</v>
      </c>
      <c r="M6" s="44" t="s">
        <v>56</v>
      </c>
      <c r="N6" s="45">
        <v>0</v>
      </c>
      <c r="O6" s="151"/>
      <c r="P6" s="153"/>
      <c r="Q6" s="46"/>
      <c r="R6" s="46"/>
      <c r="S6" s="46"/>
      <c r="T6" s="155"/>
    </row>
    <row r="7" spans="1:20" s="14" customFormat="1" ht="30" customHeight="1">
      <c r="A7" s="161">
        <f>TRANSPOSE(F4)</f>
        <v>2</v>
      </c>
      <c r="B7" s="163" t="s">
        <v>285</v>
      </c>
      <c r="C7" s="172">
        <f>IF(AND(ISNUMBER(C8),ISNUMBER(E8)),IF(C8=E8,Seadista!B6,IF(C8-E8&gt;0,Seadista!B4,Seadista!B5)),"Mängimata")</f>
        <v>2</v>
      </c>
      <c r="D7" s="173"/>
      <c r="E7" s="174"/>
      <c r="F7" s="144"/>
      <c r="G7" s="145"/>
      <c r="H7" s="146"/>
      <c r="I7" s="172">
        <f>IF(AND(ISNUMBER(I8),ISNUMBER(K8)),IF(I8=K8,Seadista!B6,IF(I8-K8&gt;0,Seadista!B4,Seadista!B5)),"Mängimata")</f>
        <v>0</v>
      </c>
      <c r="J7" s="173"/>
      <c r="K7" s="174"/>
      <c r="L7" s="172">
        <f>IF(AND(ISNUMBER(L8),ISNUMBER(N8)),IF(L8=N8,Seadista!B6,IF(L8-N8&gt;0,Seadista!B4,Seadista!B5)),"Mängimata")</f>
        <v>2</v>
      </c>
      <c r="M7" s="173"/>
      <c r="N7" s="174"/>
      <c r="O7" s="150">
        <f>SUMIF(C7:L7,"&gt;=0")</f>
        <v>4</v>
      </c>
      <c r="P7" s="152">
        <f>IF(AND(ISNUMBER(C8),ISNUMBER(E8),ISNUMBER(I8),ISNUMBER(K8),ISNUMBER(L8),ISNUMBER(N8)),C8-E8+I8-K8+L8-N8,"pooleli")</f>
        <v>24</v>
      </c>
      <c r="Q7" s="42">
        <f>RANK($O7,$O$5:$O$12,-1)</f>
        <v>3</v>
      </c>
      <c r="R7" s="42">
        <f>RANK($P7,$P$5:$P$12,-1)*0.01</f>
        <v>0.03</v>
      </c>
      <c r="S7" s="42">
        <f>Q7+R7</f>
        <v>3.03</v>
      </c>
      <c r="T7" s="154">
        <f>IF(AND(ISNUMBER($S$5),ISNUMBER($S$7),ISNUMBER($S$9),ISNUMBER($S$11)),RANK($S7,$S$5:$S$12),"pooleli")</f>
        <v>2</v>
      </c>
    </row>
    <row r="8" spans="1:20" s="14" customFormat="1" ht="30" customHeight="1">
      <c r="A8" s="162"/>
      <c r="B8" s="164"/>
      <c r="C8" s="43">
        <f>IF(ISBLANK(H6),"",H6)</f>
        <v>30</v>
      </c>
      <c r="D8" s="47" t="s">
        <v>56</v>
      </c>
      <c r="E8" s="45">
        <f>IF(ISBLANK(F6),"",F6)</f>
        <v>3</v>
      </c>
      <c r="F8" s="147"/>
      <c r="G8" s="148"/>
      <c r="H8" s="149"/>
      <c r="I8" s="43">
        <v>8</v>
      </c>
      <c r="J8" s="44" t="s">
        <v>56</v>
      </c>
      <c r="K8" s="45">
        <v>21</v>
      </c>
      <c r="L8" s="43">
        <v>10</v>
      </c>
      <c r="M8" s="44" t="s">
        <v>56</v>
      </c>
      <c r="N8" s="45">
        <v>0</v>
      </c>
      <c r="O8" s="151"/>
      <c r="P8" s="153"/>
      <c r="Q8" s="46"/>
      <c r="R8" s="42"/>
      <c r="S8" s="42"/>
      <c r="T8" s="155"/>
    </row>
    <row r="9" spans="1:20" s="14" customFormat="1" ht="30" customHeight="1">
      <c r="A9" s="161">
        <f>TRANSPOSE(I4)</f>
        <v>3</v>
      </c>
      <c r="B9" s="163" t="s">
        <v>302</v>
      </c>
      <c r="C9" s="172">
        <f>IF(AND(ISNUMBER(C10),ISNUMBER(E10)),IF(C10=E10,Seadista!B6,IF(C10-E10&gt;0,Seadista!B4,Seadista!B5)),"Mängimata")</f>
        <v>2</v>
      </c>
      <c r="D9" s="173"/>
      <c r="E9" s="174"/>
      <c r="F9" s="172">
        <f>IF(AND(ISNUMBER(F10),ISNUMBER(H10)),IF(F10=H10,Seadista!B6,IF(F10-H10&gt;0,Seadista!B4,Seadista!B5)),"Mängimata")</f>
        <v>2</v>
      </c>
      <c r="G9" s="173"/>
      <c r="H9" s="174"/>
      <c r="I9" s="144"/>
      <c r="J9" s="145"/>
      <c r="K9" s="146"/>
      <c r="L9" s="172">
        <f>IF(AND(ISNUMBER(L10),ISNUMBER(N10)),IF(L10=N10,Seadista!B6,IF(L10-N10&gt;0,Seadista!B4,Seadista!B5)),"Mängimata")</f>
        <v>2</v>
      </c>
      <c r="M9" s="173"/>
      <c r="N9" s="174"/>
      <c r="O9" s="150">
        <f>SUMIF(C9:L9,"&gt;=0")</f>
        <v>6</v>
      </c>
      <c r="P9" s="152">
        <f>IF(AND(ISNUMBER(C10),ISNUMBER(E10),ISNUMBER(F10),ISNUMBER(H10),ISNUMBER(L10),ISNUMBER(N10)),C10-E10+F10-H10+L10-N10,"pooleli")</f>
        <v>40</v>
      </c>
      <c r="Q9" s="42">
        <f>RANK($O9,$O$5:$O$12,-1)</f>
        <v>4</v>
      </c>
      <c r="R9" s="42">
        <f>RANK($P9,$P$5:$P$12,-1)*0.01</f>
        <v>0.04</v>
      </c>
      <c r="S9" s="42">
        <f>Q9+R9</f>
        <v>4.04</v>
      </c>
      <c r="T9" s="154">
        <f>IF(AND(ISNUMBER($S$5),ISNUMBER($S$7),ISNUMBER($S$9),ISNUMBER($S$11)),RANK($S9,$S$5:$S$12),"pooleli")</f>
        <v>1</v>
      </c>
    </row>
    <row r="10" spans="1:20" s="14" customFormat="1" ht="30" customHeight="1">
      <c r="A10" s="162"/>
      <c r="B10" s="164"/>
      <c r="C10" s="43">
        <f>IF(ISBLANK(K6),"",K6)</f>
        <v>20</v>
      </c>
      <c r="D10" s="44" t="s">
        <v>56</v>
      </c>
      <c r="E10" s="45">
        <f>IF(ISBLANK(I6),"",I6)</f>
        <v>3</v>
      </c>
      <c r="F10" s="43">
        <f>IF(ISBLANK(K8),"",K8)</f>
        <v>21</v>
      </c>
      <c r="G10" s="44" t="s">
        <v>56</v>
      </c>
      <c r="H10" s="45">
        <f>IF(ISBLANK(I8),"",I8)</f>
        <v>8</v>
      </c>
      <c r="I10" s="147"/>
      <c r="J10" s="148"/>
      <c r="K10" s="149"/>
      <c r="L10" s="43">
        <v>10</v>
      </c>
      <c r="M10" s="44" t="s">
        <v>56</v>
      </c>
      <c r="N10" s="45">
        <v>0</v>
      </c>
      <c r="O10" s="151"/>
      <c r="P10" s="153"/>
      <c r="Q10" s="46"/>
      <c r="R10" s="42"/>
      <c r="S10" s="42"/>
      <c r="T10" s="155"/>
    </row>
    <row r="11" spans="1:20" s="14" customFormat="1" ht="30" customHeight="1">
      <c r="A11" s="161">
        <f>TRANSPOSE(L4)</f>
        <v>4</v>
      </c>
      <c r="B11" s="163" t="s">
        <v>303</v>
      </c>
      <c r="C11" s="172">
        <f>IF(AND(ISNUMBER(C12),ISNUMBER(E12)),IF(C12=E12,Seadista!B6,IF(C12-E12&gt;0,Seadista!B4,Seadista!B5)),"Mängimata")</f>
        <v>0</v>
      </c>
      <c r="D11" s="173"/>
      <c r="E11" s="174"/>
      <c r="F11" s="172">
        <f>IF(AND(ISNUMBER(F12),ISNUMBER(H12)),IF(F12=H12,Seadista!B6,IF(F12-H12&gt;0,Seadista!B4,Seadista!B5)),"Mängimata")</f>
        <v>0</v>
      </c>
      <c r="G11" s="173"/>
      <c r="H11" s="174"/>
      <c r="I11" s="172">
        <f>IF(AND(ISNUMBER(I12),ISNUMBER(K12)),IF(I12=K12,Seadista!B6,IF(I12-K12&gt;0,Seadista!B4,Seadista!B5)),"Mängimata")</f>
        <v>0</v>
      </c>
      <c r="J11" s="173"/>
      <c r="K11" s="174"/>
      <c r="L11" s="144"/>
      <c r="M11" s="145"/>
      <c r="N11" s="146"/>
      <c r="O11" s="150">
        <f>SUMIF(C11:M11,"&gt;=0")</f>
        <v>0</v>
      </c>
      <c r="P11" s="175">
        <f>IF(AND(ISNUMBER(C12),ISNUMBER(E12),ISNUMBER(F12),ISNUMBER(H12),ISNUMBER(I12),ISNUMBER(K12)),C12-E12+F12-H12+I12-K12,"pooleli")</f>
        <v>-30</v>
      </c>
      <c r="Q11" s="46">
        <f>RANK($O11,$O$5:$O$12,-1)</f>
        <v>1</v>
      </c>
      <c r="R11" s="42">
        <f>RANK($P11,$P$5:$P$12,-1)*0.01</f>
        <v>0.02</v>
      </c>
      <c r="S11" s="42">
        <f>Q11+R11</f>
        <v>1.02</v>
      </c>
      <c r="T11" s="154">
        <f>IF(AND(ISNUMBER($S$5),ISNUMBER($S$7),ISNUMBER($S$9),ISNUMBER($S$11)),RANK($S11,$S$5:$S$12),"pooleli")</f>
        <v>4</v>
      </c>
    </row>
    <row r="12" spans="1:20" s="14" customFormat="1" ht="30" customHeight="1">
      <c r="A12" s="162"/>
      <c r="B12" s="164"/>
      <c r="C12" s="43">
        <f>IF(ISBLANK(N6),"",N6)</f>
        <v>0</v>
      </c>
      <c r="D12" s="44" t="s">
        <v>56</v>
      </c>
      <c r="E12" s="45">
        <f>IF(ISBLANK(L6),"",L6)</f>
        <v>10</v>
      </c>
      <c r="F12" s="43">
        <f>IF(ISBLANK(N8),"",N8)</f>
        <v>0</v>
      </c>
      <c r="G12" s="44" t="s">
        <v>56</v>
      </c>
      <c r="H12" s="45">
        <f>IF(ISBLANK(L8),"",L8)</f>
        <v>10</v>
      </c>
      <c r="I12" s="43">
        <f>IF(ISBLANK(N10),"",N10)</f>
        <v>0</v>
      </c>
      <c r="J12" s="44" t="s">
        <v>56</v>
      </c>
      <c r="K12" s="45">
        <f>IF(ISBLANK(L10),"",L10)</f>
        <v>10</v>
      </c>
      <c r="L12" s="147"/>
      <c r="M12" s="148"/>
      <c r="N12" s="149"/>
      <c r="O12" s="151"/>
      <c r="P12" s="176"/>
      <c r="Q12" s="46"/>
      <c r="R12" s="42"/>
      <c r="S12" s="42"/>
      <c r="T12" s="155"/>
    </row>
  </sheetData>
  <mergeCells count="41">
    <mergeCell ref="A3:T3"/>
    <mergeCell ref="C4:E4"/>
    <mergeCell ref="F4:H4"/>
    <mergeCell ref="I4:K4"/>
    <mergeCell ref="L4:N4"/>
    <mergeCell ref="L5:N5"/>
    <mergeCell ref="O5:O6"/>
    <mergeCell ref="P5:P6"/>
    <mergeCell ref="T5:T6"/>
    <mergeCell ref="A7:A8"/>
    <mergeCell ref="B7:B8"/>
    <mergeCell ref="C7:E7"/>
    <mergeCell ref="F7:H8"/>
    <mergeCell ref="I7:K7"/>
    <mergeCell ref="L7:N7"/>
    <mergeCell ref="A5:A6"/>
    <mergeCell ref="B5:B6"/>
    <mergeCell ref="C5:E6"/>
    <mergeCell ref="F5:H5"/>
    <mergeCell ref="I5:K5"/>
    <mergeCell ref="O7:O8"/>
    <mergeCell ref="P7:P8"/>
    <mergeCell ref="T7:T8"/>
    <mergeCell ref="A9:A10"/>
    <mergeCell ref="B9:B10"/>
    <mergeCell ref="C9:E9"/>
    <mergeCell ref="F9:H9"/>
    <mergeCell ref="I9:K10"/>
    <mergeCell ref="L9:N9"/>
    <mergeCell ref="O9:O10"/>
    <mergeCell ref="T11:T12"/>
    <mergeCell ref="P9:P10"/>
    <mergeCell ref="T9:T10"/>
    <mergeCell ref="A11:A12"/>
    <mergeCell ref="B11:B12"/>
    <mergeCell ref="C11:E11"/>
    <mergeCell ref="F11:H11"/>
    <mergeCell ref="I11:K11"/>
    <mergeCell ref="L11:N12"/>
    <mergeCell ref="O11:O12"/>
    <mergeCell ref="P11:P12"/>
  </mergeCells>
  <pageMargins left="0.70866141732283472" right="0.70866141732283472" top="0.74803149606299213" bottom="0.74803149606299213"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5"/>
  <sheetViews>
    <sheetView workbookViewId="0">
      <selection activeCell="F12" sqref="F12"/>
    </sheetView>
  </sheetViews>
  <sheetFormatPr defaultColWidth="8.7109375" defaultRowHeight="15"/>
  <cols>
    <col min="1" max="1" width="4.28515625" style="98" customWidth="1"/>
    <col min="2" max="2" width="17.7109375" customWidth="1"/>
    <col min="3" max="3" width="4.28515625" style="50" customWidth="1"/>
    <col min="4" max="4" width="4.42578125" style="62" customWidth="1"/>
    <col min="5" max="5" width="4.28515625" style="59" customWidth="1"/>
    <col min="6" max="6" width="17.7109375" customWidth="1"/>
    <col min="7" max="7" width="4.28515625" customWidth="1"/>
    <col min="8" max="8" width="3" style="68" customWidth="1"/>
    <col min="9" max="9" width="4.28515625" style="59" customWidth="1"/>
    <col min="10" max="10" width="17.7109375" customWidth="1"/>
    <col min="11" max="11" width="4.42578125" style="50" customWidth="1"/>
    <col min="12" max="12" width="5.42578125" customWidth="1"/>
  </cols>
  <sheetData>
    <row r="1" spans="1:12" ht="22.5">
      <c r="A1" s="13" t="str">
        <f>TRANSPOSE(Seadista!A9)</f>
        <v>Tallinn Handball Cup 2015</v>
      </c>
    </row>
    <row r="2" spans="1:12" ht="18.75">
      <c r="A2" s="23" t="s">
        <v>326</v>
      </c>
      <c r="G2" s="23"/>
      <c r="H2" s="69"/>
      <c r="I2" s="60"/>
    </row>
    <row r="3" spans="1:12" ht="17.25" thickBot="1">
      <c r="A3"/>
      <c r="B3" s="48"/>
      <c r="C3" s="24"/>
      <c r="D3" s="63"/>
      <c r="E3" s="48"/>
      <c r="F3" s="48"/>
      <c r="G3" s="48"/>
      <c r="H3" s="70"/>
      <c r="I3" s="48"/>
      <c r="J3" s="48"/>
      <c r="K3" s="24"/>
      <c r="L3" s="48"/>
    </row>
    <row r="4" spans="1:12" ht="16.5" customHeight="1">
      <c r="A4" s="95"/>
      <c r="B4" s="72" t="s">
        <v>327</v>
      </c>
      <c r="C4" s="66">
        <v>26</v>
      </c>
      <c r="D4" s="64"/>
      <c r="G4" s="24"/>
      <c r="H4" s="94"/>
      <c r="I4" s="94"/>
      <c r="J4" s="94"/>
      <c r="K4" s="110"/>
      <c r="L4" s="48"/>
    </row>
    <row r="5" spans="1:12" ht="16.5" customHeight="1" thickBot="1">
      <c r="A5" s="96"/>
      <c r="B5" s="74" t="s">
        <v>331</v>
      </c>
      <c r="C5" s="61"/>
      <c r="D5" s="68"/>
      <c r="G5" s="50"/>
      <c r="H5" s="94"/>
      <c r="I5" s="94"/>
      <c r="J5" s="94"/>
      <c r="K5" s="110"/>
      <c r="L5" s="48"/>
    </row>
    <row r="6" spans="1:12" ht="16.5" customHeight="1" thickBot="1">
      <c r="A6" s="97"/>
      <c r="B6" s="73" t="s">
        <v>328</v>
      </c>
      <c r="C6" s="67">
        <v>7</v>
      </c>
      <c r="D6" s="79"/>
      <c r="E6" s="95"/>
      <c r="F6" s="72" t="s">
        <v>121</v>
      </c>
      <c r="G6" s="66"/>
      <c r="H6" s="64"/>
      <c r="I6" s="94"/>
      <c r="J6" s="94"/>
      <c r="K6" s="110"/>
      <c r="L6" s="48"/>
    </row>
    <row r="7" spans="1:12" ht="16.5" customHeight="1" thickBot="1">
      <c r="A7" s="48"/>
      <c r="C7" s="48"/>
      <c r="D7" s="70"/>
      <c r="E7" s="96"/>
      <c r="F7" s="74" t="s">
        <v>333</v>
      </c>
      <c r="G7" s="61"/>
      <c r="H7" s="71"/>
      <c r="I7" s="94"/>
      <c r="J7" s="93"/>
      <c r="K7" s="110"/>
      <c r="L7" s="48"/>
    </row>
    <row r="8" spans="1:12" ht="16.5" customHeight="1" thickBot="1">
      <c r="A8" s="95"/>
      <c r="B8" s="72" t="s">
        <v>329</v>
      </c>
      <c r="C8" s="66">
        <v>18</v>
      </c>
      <c r="D8" s="80"/>
      <c r="E8" s="97"/>
      <c r="F8" s="73" t="s">
        <v>354</v>
      </c>
      <c r="G8" s="67"/>
      <c r="H8" s="64"/>
      <c r="I8" s="94"/>
      <c r="J8" s="94"/>
      <c r="K8" s="110"/>
      <c r="L8" s="48"/>
    </row>
    <row r="9" spans="1:12" ht="16.5" customHeight="1" thickBot="1">
      <c r="A9" s="96"/>
      <c r="B9" s="74" t="s">
        <v>332</v>
      </c>
      <c r="C9" s="61"/>
      <c r="D9" s="68"/>
      <c r="G9" s="50"/>
      <c r="H9" s="64"/>
      <c r="I9" s="94"/>
      <c r="J9" s="94"/>
      <c r="K9" s="110"/>
      <c r="L9" s="48"/>
    </row>
    <row r="10" spans="1:12" ht="16.5" customHeight="1" thickBot="1">
      <c r="A10" s="97"/>
      <c r="B10" s="73" t="s">
        <v>330</v>
      </c>
      <c r="C10" s="67">
        <v>15</v>
      </c>
      <c r="D10" s="64"/>
      <c r="E10" s="95"/>
      <c r="F10" s="72" t="s">
        <v>183</v>
      </c>
      <c r="G10" s="66"/>
      <c r="H10" s="94"/>
      <c r="I10" s="109"/>
      <c r="J10" s="102"/>
      <c r="K10" s="64"/>
      <c r="L10" s="48"/>
    </row>
    <row r="11" spans="1:12" ht="15" customHeight="1">
      <c r="A11" s="109"/>
      <c r="B11" s="94"/>
      <c r="C11" s="110"/>
      <c r="D11" s="110"/>
      <c r="E11" s="96"/>
      <c r="F11" s="74" t="s">
        <v>334</v>
      </c>
      <c r="G11" s="61"/>
      <c r="H11" s="94"/>
      <c r="I11" s="109"/>
      <c r="J11" s="108"/>
      <c r="K11" s="65"/>
      <c r="L11" s="48"/>
    </row>
    <row r="12" spans="1:12" ht="16.5" customHeight="1" thickBot="1">
      <c r="A12" s="109"/>
      <c r="B12" s="102"/>
      <c r="C12" s="64"/>
      <c r="D12" s="64"/>
      <c r="E12" s="97"/>
      <c r="F12" s="73" t="s">
        <v>127</v>
      </c>
      <c r="G12" s="67"/>
      <c r="H12" s="94"/>
      <c r="I12" s="109"/>
      <c r="J12" s="102"/>
      <c r="K12" s="64"/>
      <c r="L12" s="48"/>
    </row>
    <row r="13" spans="1:12" ht="16.5" customHeight="1" thickBot="1">
      <c r="A13" s="109"/>
      <c r="B13" s="108"/>
      <c r="C13" s="65"/>
      <c r="D13" s="65"/>
      <c r="E13" s="71"/>
      <c r="F13" s="93"/>
      <c r="G13" s="94"/>
      <c r="H13" s="65"/>
      <c r="I13" s="94"/>
      <c r="J13" s="94"/>
      <c r="K13" s="110"/>
      <c r="L13" s="48"/>
    </row>
    <row r="14" spans="1:12" ht="16.5" customHeight="1">
      <c r="A14" s="95"/>
      <c r="B14" s="72" t="s">
        <v>339</v>
      </c>
      <c r="C14" s="66">
        <v>10</v>
      </c>
      <c r="D14" s="64"/>
      <c r="G14" s="24"/>
      <c r="H14" s="64"/>
      <c r="I14" s="94"/>
      <c r="J14" s="94"/>
      <c r="K14" s="110"/>
      <c r="L14" s="48"/>
    </row>
    <row r="15" spans="1:12" ht="16.5" customHeight="1" thickBot="1">
      <c r="A15" s="96"/>
      <c r="B15" s="74" t="s">
        <v>335</v>
      </c>
      <c r="C15" s="61"/>
      <c r="D15" s="68"/>
      <c r="G15" s="50"/>
      <c r="H15" s="71"/>
      <c r="I15" s="94"/>
      <c r="J15" s="93"/>
      <c r="K15" s="110"/>
      <c r="L15" s="48"/>
    </row>
    <row r="16" spans="1:12" ht="16.5" customHeight="1" thickBot="1">
      <c r="A16" s="97"/>
      <c r="B16" s="73" t="s">
        <v>340</v>
      </c>
      <c r="C16" s="67">
        <v>0</v>
      </c>
      <c r="D16" s="79"/>
      <c r="E16" s="95"/>
      <c r="F16" s="72" t="s">
        <v>343</v>
      </c>
      <c r="G16" s="66"/>
      <c r="H16" s="64"/>
      <c r="I16" s="125"/>
      <c r="J16" s="93"/>
      <c r="K16" s="100"/>
      <c r="L16" s="48"/>
    </row>
    <row r="17" spans="1:12" ht="16.5" customHeight="1" thickBot="1">
      <c r="A17" s="48"/>
      <c r="C17" s="48"/>
      <c r="D17" s="70"/>
      <c r="E17" s="96"/>
      <c r="F17" s="74" t="s">
        <v>337</v>
      </c>
      <c r="G17" s="61"/>
      <c r="H17" s="94"/>
      <c r="I17" s="109"/>
      <c r="J17" s="102"/>
      <c r="K17" s="64"/>
      <c r="L17" s="48"/>
    </row>
    <row r="18" spans="1:12" ht="16.5" customHeight="1" thickBot="1">
      <c r="A18" s="95"/>
      <c r="B18" s="72" t="s">
        <v>341</v>
      </c>
      <c r="C18" s="66">
        <v>8</v>
      </c>
      <c r="D18" s="80"/>
      <c r="E18" s="97"/>
      <c r="F18" s="73" t="s">
        <v>184</v>
      </c>
      <c r="G18" s="67"/>
      <c r="H18" s="64"/>
      <c r="I18" s="109"/>
      <c r="J18" s="108"/>
      <c r="K18" s="65"/>
      <c r="L18" s="48"/>
    </row>
    <row r="19" spans="1:12" ht="16.5" customHeight="1" thickBot="1">
      <c r="A19" s="96"/>
      <c r="B19" s="74" t="s">
        <v>336</v>
      </c>
      <c r="C19" s="61" t="s">
        <v>345</v>
      </c>
      <c r="D19" s="68"/>
      <c r="G19" s="50"/>
      <c r="H19" s="94"/>
      <c r="I19" s="109"/>
      <c r="J19" s="102"/>
      <c r="K19" s="64"/>
      <c r="L19" s="48"/>
    </row>
    <row r="20" spans="1:12" ht="16.5" customHeight="1" thickBot="1">
      <c r="A20" s="97"/>
      <c r="B20" s="73" t="s">
        <v>342</v>
      </c>
      <c r="C20" s="67">
        <v>10</v>
      </c>
      <c r="D20" s="64"/>
      <c r="E20" s="95"/>
      <c r="F20" s="72" t="s">
        <v>344</v>
      </c>
      <c r="G20" s="66">
        <v>0</v>
      </c>
      <c r="H20" s="93"/>
      <c r="I20" s="125"/>
      <c r="J20" s="93"/>
      <c r="K20" s="100"/>
      <c r="L20" s="48"/>
    </row>
    <row r="21" spans="1:12" ht="16.5" customHeight="1">
      <c r="A21" s="109"/>
      <c r="B21" s="94"/>
      <c r="C21" s="110"/>
      <c r="D21" s="110"/>
      <c r="E21" s="96"/>
      <c r="F21" s="74" t="s">
        <v>338</v>
      </c>
      <c r="G21" s="61"/>
      <c r="H21" s="93"/>
      <c r="I21" s="125"/>
      <c r="J21" s="93"/>
      <c r="K21" s="100"/>
      <c r="L21" s="48"/>
    </row>
    <row r="22" spans="1:12" ht="16.5" customHeight="1" thickBot="1">
      <c r="A22" s="109"/>
      <c r="B22" s="102"/>
      <c r="C22" s="64"/>
      <c r="D22" s="64"/>
      <c r="E22" s="97"/>
      <c r="F22" s="73" t="s">
        <v>185</v>
      </c>
      <c r="G22" s="67">
        <v>10</v>
      </c>
      <c r="H22" s="64"/>
      <c r="I22" s="125"/>
      <c r="J22" s="93"/>
      <c r="K22" s="110"/>
      <c r="L22" s="48"/>
    </row>
    <row r="23" spans="1:12" ht="16.5" customHeight="1">
      <c r="A23" s="109"/>
      <c r="B23" s="94"/>
      <c r="C23" s="110"/>
      <c r="D23" s="110"/>
      <c r="E23" s="109"/>
      <c r="F23" s="108"/>
      <c r="G23" s="65"/>
      <c r="H23" s="93"/>
      <c r="I23" s="125"/>
      <c r="J23" s="93"/>
      <c r="K23" s="100"/>
      <c r="L23" s="48"/>
    </row>
    <row r="24" spans="1:12" ht="16.5" customHeight="1" thickBot="1">
      <c r="D24" s="63"/>
      <c r="L24" s="48"/>
    </row>
    <row r="25" spans="1:12" ht="16.5" customHeight="1" thickBot="1">
      <c r="A25" s="99" t="s">
        <v>198</v>
      </c>
      <c r="B25" s="88"/>
      <c r="C25" s="89"/>
      <c r="D25" s="63"/>
      <c r="I25" s="109"/>
      <c r="J25" s="102"/>
      <c r="K25" s="64"/>
      <c r="L25" s="48"/>
    </row>
    <row r="26" spans="1:12" ht="16.5" customHeight="1">
      <c r="A26" s="86">
        <v>1</v>
      </c>
      <c r="B26" s="103"/>
      <c r="C26" s="81"/>
      <c r="D26" s="64"/>
      <c r="H26" s="64"/>
      <c r="I26" s="109"/>
      <c r="J26" s="108"/>
      <c r="K26" s="65"/>
      <c r="L26" s="48"/>
    </row>
    <row r="27" spans="1:12" ht="16.5" customHeight="1">
      <c r="A27" s="82">
        <v>2</v>
      </c>
      <c r="B27" s="9"/>
      <c r="C27" s="83"/>
      <c r="I27" s="109"/>
      <c r="J27" s="102"/>
      <c r="K27" s="64"/>
      <c r="L27" s="48"/>
    </row>
    <row r="28" spans="1:12" ht="16.5" customHeight="1">
      <c r="A28" s="82">
        <v>3</v>
      </c>
      <c r="B28" s="9"/>
      <c r="C28" s="83"/>
      <c r="D28" s="65"/>
      <c r="L28" s="48"/>
    </row>
    <row r="29" spans="1:12" ht="16.5">
      <c r="A29" s="82">
        <v>4</v>
      </c>
      <c r="B29" s="84"/>
      <c r="C29" s="83"/>
      <c r="L29" s="48"/>
    </row>
    <row r="30" spans="1:12" ht="16.5">
      <c r="A30" s="82">
        <v>5</v>
      </c>
      <c r="B30" s="84"/>
      <c r="C30" s="83"/>
      <c r="D30" s="93"/>
      <c r="E30" s="111"/>
      <c r="L30" s="48"/>
    </row>
    <row r="31" spans="1:12" ht="16.5">
      <c r="A31" s="82">
        <v>6</v>
      </c>
      <c r="B31" s="84"/>
      <c r="C31" s="83"/>
      <c r="L31" s="48"/>
    </row>
    <row r="32" spans="1:12" ht="16.5">
      <c r="A32" s="82">
        <v>7</v>
      </c>
      <c r="B32" s="84" t="s">
        <v>185</v>
      </c>
      <c r="C32" s="83"/>
      <c r="L32" s="48"/>
    </row>
    <row r="33" spans="1:12" ht="17.25" thickBot="1">
      <c r="A33" s="107">
        <v>8</v>
      </c>
      <c r="B33" s="182" t="s">
        <v>344</v>
      </c>
      <c r="C33" s="106"/>
      <c r="L33" s="48"/>
    </row>
    <row r="34" spans="1:12" ht="16.5">
      <c r="C34" s="24"/>
      <c r="D34" s="110"/>
      <c r="L34" s="48"/>
    </row>
    <row r="35" spans="1:12" ht="16.5">
      <c r="C35" s="24"/>
      <c r="D35" s="63"/>
      <c r="L35" s="48"/>
    </row>
    <row r="36" spans="1:12" ht="16.5">
      <c r="B36" s="48"/>
      <c r="C36" s="24"/>
      <c r="D36" s="63"/>
      <c r="L36" s="48"/>
    </row>
    <row r="37" spans="1:12" ht="16.5">
      <c r="B37" s="48"/>
      <c r="C37" s="24"/>
      <c r="D37" s="63"/>
      <c r="L37" s="48"/>
    </row>
    <row r="38" spans="1:12" ht="16.5">
      <c r="B38" s="48"/>
      <c r="C38" s="24"/>
      <c r="D38" s="63"/>
      <c r="L38" s="48"/>
    </row>
    <row r="39" spans="1:12" ht="16.5">
      <c r="B39" s="48"/>
      <c r="C39" s="24"/>
      <c r="D39" s="63"/>
      <c r="L39" s="48"/>
    </row>
    <row r="40" spans="1:12" ht="16.5">
      <c r="B40" s="48"/>
      <c r="C40" s="24"/>
      <c r="D40" s="63"/>
      <c r="L40" s="48"/>
    </row>
    <row r="41" spans="1:12" ht="16.5">
      <c r="B41" s="48"/>
      <c r="C41" s="24"/>
      <c r="D41" s="63"/>
      <c r="L41" s="70"/>
    </row>
    <row r="42" spans="1:12" ht="16.5">
      <c r="B42" s="48"/>
      <c r="C42" s="24"/>
      <c r="D42" s="63"/>
      <c r="L42" s="48"/>
    </row>
    <row r="43" spans="1:12" ht="16.5">
      <c r="B43" s="48"/>
      <c r="C43" s="24"/>
      <c r="D43" s="63"/>
      <c r="L43" s="48"/>
    </row>
    <row r="44" spans="1:12" ht="16.5">
      <c r="B44" s="48"/>
      <c r="C44" s="24"/>
      <c r="D44" s="63"/>
      <c r="L44" s="48"/>
    </row>
    <row r="45" spans="1:12" ht="16.5">
      <c r="B45" s="48"/>
      <c r="C45" s="24"/>
      <c r="D45" s="63"/>
      <c r="L45" s="48"/>
    </row>
    <row r="46" spans="1:12" ht="16.5">
      <c r="B46" s="48"/>
      <c r="C46" s="24"/>
      <c r="D46" s="63"/>
      <c r="L46" s="24"/>
    </row>
    <row r="47" spans="1:12" ht="16.5">
      <c r="B47" s="48"/>
      <c r="C47" s="24"/>
      <c r="D47" s="63"/>
      <c r="L47" s="24"/>
    </row>
    <row r="48" spans="1:12" ht="16.5">
      <c r="B48" s="48"/>
      <c r="C48" s="24"/>
    </row>
    <row r="49" spans="2:3" ht="16.5">
      <c r="B49" s="48"/>
      <c r="C49" s="24"/>
    </row>
    <row r="50" spans="2:3" ht="16.5">
      <c r="B50" s="48"/>
      <c r="C50" s="24"/>
    </row>
    <row r="51" spans="2:3" ht="16.5">
      <c r="B51" s="48"/>
      <c r="C51" s="24"/>
    </row>
    <row r="52" spans="2:3" ht="16.5">
      <c r="B52" s="48"/>
      <c r="C52" s="24"/>
    </row>
    <row r="53" spans="2:3" ht="16.5">
      <c r="B53" s="48"/>
      <c r="C53" s="24"/>
    </row>
    <row r="54" spans="2:3" ht="16.5">
      <c r="B54" s="24"/>
      <c r="C54" s="24"/>
    </row>
    <row r="55" spans="2:3" ht="16.5">
      <c r="B55" s="24"/>
      <c r="C55" s="24"/>
    </row>
  </sheetData>
  <pageMargins left="0.63" right="0.34" top="0.53" bottom="0.56000000000000005" header="0.31496062992125984" footer="0.31496062992125984"/>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4"/>
  <sheetViews>
    <sheetView topLeftCell="A4" zoomScale="90" zoomScaleNormal="90" workbookViewId="0">
      <selection activeCell="O9" sqref="O9:Q9"/>
    </sheetView>
  </sheetViews>
  <sheetFormatPr defaultColWidth="8.7109375" defaultRowHeight="15.75"/>
  <cols>
    <col min="1" max="1" width="4.42578125" style="21" customWidth="1"/>
    <col min="2" max="2" width="27.28515625" style="16" customWidth="1"/>
    <col min="3" max="3" width="4.7109375" style="17" customWidth="1"/>
    <col min="4" max="4" width="2" style="17" customWidth="1"/>
    <col min="5" max="6" width="4.7109375" style="17" customWidth="1"/>
    <col min="7" max="7" width="2" style="17" customWidth="1"/>
    <col min="8" max="9" width="4.7109375" style="17" customWidth="1"/>
    <col min="10" max="10" width="2" style="17" customWidth="1"/>
    <col min="11" max="11" width="4.7109375" style="17" customWidth="1"/>
    <col min="12" max="12" width="4.7109375" style="16" customWidth="1"/>
    <col min="13" max="13" width="2" style="16" customWidth="1"/>
    <col min="14" max="14" width="4.7109375" style="16" customWidth="1"/>
    <col min="15" max="15" width="4.7109375" style="22" customWidth="1"/>
    <col min="16" max="16" width="2" style="22" customWidth="1"/>
    <col min="17" max="17" width="4.7109375" style="22" customWidth="1"/>
    <col min="18" max="19" width="10.7109375" style="16" customWidth="1"/>
    <col min="20" max="22" width="14.42578125" style="18" hidden="1" customWidth="1"/>
    <col min="23" max="23" width="10.7109375" style="18" customWidth="1"/>
  </cols>
  <sheetData>
    <row r="1" spans="1:23" s="15" customFormat="1" ht="52.5" customHeight="1">
      <c r="B1" s="90" t="str">
        <f>TRANSPOSE(Seadista!A9)</f>
        <v>Tallinn Handball Cup 2015</v>
      </c>
      <c r="N1" s="14"/>
      <c r="O1" s="14"/>
      <c r="P1" s="14"/>
      <c r="Q1" s="14"/>
    </row>
    <row r="2" spans="1:23" s="16" customFormat="1" ht="37.5" customHeight="1">
      <c r="B2" s="92"/>
      <c r="C2" s="17"/>
      <c r="D2" s="17"/>
      <c r="E2" s="17"/>
      <c r="F2" s="17"/>
      <c r="G2" s="17"/>
      <c r="H2" s="17"/>
      <c r="I2" s="17"/>
      <c r="J2" s="17"/>
      <c r="K2" s="17"/>
      <c r="N2" s="18"/>
      <c r="O2" s="18"/>
      <c r="P2" s="18"/>
      <c r="Q2" s="18"/>
    </row>
    <row r="3" spans="1:23" s="19" customFormat="1" ht="30" customHeight="1">
      <c r="A3" s="166" t="s">
        <v>243</v>
      </c>
      <c r="B3" s="167"/>
      <c r="C3" s="167"/>
      <c r="D3" s="167"/>
      <c r="E3" s="167"/>
      <c r="F3" s="167"/>
      <c r="G3" s="167"/>
      <c r="H3" s="167"/>
      <c r="I3" s="167"/>
      <c r="J3" s="167"/>
      <c r="K3" s="167"/>
      <c r="L3" s="167"/>
      <c r="M3" s="167"/>
      <c r="N3" s="167"/>
      <c r="O3" s="167"/>
      <c r="P3" s="167"/>
      <c r="Q3" s="167"/>
      <c r="R3" s="167"/>
      <c r="S3" s="167"/>
      <c r="T3" s="167"/>
      <c r="U3" s="167"/>
      <c r="V3" s="167"/>
      <c r="W3" s="168"/>
    </row>
    <row r="4" spans="1:23" s="20" customFormat="1" ht="20.25" customHeight="1">
      <c r="A4" s="52"/>
      <c r="B4" s="53" t="s">
        <v>50</v>
      </c>
      <c r="C4" s="169">
        <v>1</v>
      </c>
      <c r="D4" s="170"/>
      <c r="E4" s="171"/>
      <c r="F4" s="169">
        <v>2</v>
      </c>
      <c r="G4" s="170"/>
      <c r="H4" s="171"/>
      <c r="I4" s="169">
        <v>3</v>
      </c>
      <c r="J4" s="170"/>
      <c r="K4" s="171"/>
      <c r="L4" s="169">
        <v>4</v>
      </c>
      <c r="M4" s="170"/>
      <c r="N4" s="171"/>
      <c r="O4" s="169">
        <v>5</v>
      </c>
      <c r="P4" s="170"/>
      <c r="Q4" s="171"/>
      <c r="R4" s="25" t="s">
        <v>51</v>
      </c>
      <c r="S4" s="25" t="s">
        <v>52</v>
      </c>
      <c r="T4" s="54" t="s">
        <v>53</v>
      </c>
      <c r="U4" s="54" t="s">
        <v>54</v>
      </c>
      <c r="V4" s="54"/>
      <c r="W4" s="25" t="s">
        <v>55</v>
      </c>
    </row>
    <row r="5" spans="1:23" s="14" customFormat="1" ht="30" customHeight="1">
      <c r="A5" s="161">
        <f>TRANSPOSE(C4)</f>
        <v>1</v>
      </c>
      <c r="B5" s="163" t="s">
        <v>244</v>
      </c>
      <c r="C5" s="144"/>
      <c r="D5" s="145"/>
      <c r="E5" s="146"/>
      <c r="F5" s="156">
        <f>IF(AND(ISNUMBER(F6),ISNUMBER(H6)),IF(F6=H6,Seadista!B6,IF(F6-H6&gt;0,Seadista!B4,Seadista!B5)),"Mängimata")</f>
        <v>2</v>
      </c>
      <c r="G5" s="157"/>
      <c r="H5" s="158"/>
      <c r="I5" s="156">
        <f>IF(AND(ISNUMBER(I6),ISNUMBER(K6)),IF(I6=K6,Seadista!B6,IF(I6-K6&gt;0,Seadista!B4,Seadista!B5)),"Mängimata")</f>
        <v>2</v>
      </c>
      <c r="J5" s="157"/>
      <c r="K5" s="158"/>
      <c r="L5" s="156">
        <f>IF(AND(ISNUMBER(L6),ISNUMBER(N6)),IF(L6=N6,Seadista!$B$6,IF(L6-N6&gt;0,Seadista!$B$4,Seadista!$B$5)),"Mängimata")</f>
        <v>1</v>
      </c>
      <c r="M5" s="157"/>
      <c r="N5" s="158"/>
      <c r="O5" s="156">
        <f>IF(AND(ISNUMBER(O6),ISNUMBER(Q6)),IF(O6=Q6,Seadista!$B$6,IF(O6-Q6&gt;0,Seadista!$B$4,Seadista!$B$5)),"Mängimata")</f>
        <v>0</v>
      </c>
      <c r="P5" s="157"/>
      <c r="Q5" s="158"/>
      <c r="R5" s="150">
        <f>SUMIF($C5:$O5,"&gt;=0")</f>
        <v>5</v>
      </c>
      <c r="S5" s="152">
        <f>IF(AND(ISNUMBER(F6),ISNUMBER(H6),ISNUMBER(I6),ISNUMBER(K6),ISNUMBER(L6),ISNUMBER(N6),ISNUMBER(O6),ISNUMBER(Q6)),F6-H6+I6-K6+L6-N6+O6-Q6,"pooleli")</f>
        <v>7</v>
      </c>
      <c r="T5" s="26">
        <f>RANK($R5,$R$5:$R$14,-1)</f>
        <v>4</v>
      </c>
      <c r="U5" s="27">
        <f>RANK($S5,$S$5:$S$14,-1)*0.01</f>
        <v>0.04</v>
      </c>
      <c r="V5" s="28">
        <f>T5+U5</f>
        <v>4.04</v>
      </c>
      <c r="W5" s="154">
        <f>IF(AND(ISNUMBER($V$5),ISNUMBER($V$7),ISNUMBER($V$9),ISNUMBER($V$11),ISNUMBER($V$13)),RANK($V5,$V$5:$V$14),"pooleli")</f>
        <v>2</v>
      </c>
    </row>
    <row r="6" spans="1:23" s="14" customFormat="1" ht="30" customHeight="1">
      <c r="A6" s="162"/>
      <c r="B6" s="164"/>
      <c r="C6" s="147"/>
      <c r="D6" s="148"/>
      <c r="E6" s="149"/>
      <c r="F6" s="29">
        <v>13</v>
      </c>
      <c r="G6" s="30" t="s">
        <v>56</v>
      </c>
      <c r="H6" s="31">
        <v>4</v>
      </c>
      <c r="I6" s="29">
        <v>17</v>
      </c>
      <c r="J6" s="30" t="s">
        <v>56</v>
      </c>
      <c r="K6" s="31">
        <v>16</v>
      </c>
      <c r="L6" s="29">
        <v>13</v>
      </c>
      <c r="M6" s="30" t="s">
        <v>56</v>
      </c>
      <c r="N6" s="31">
        <v>13</v>
      </c>
      <c r="O6" s="29">
        <v>10</v>
      </c>
      <c r="P6" s="30" t="s">
        <v>56</v>
      </c>
      <c r="Q6" s="31">
        <v>13</v>
      </c>
      <c r="R6" s="165"/>
      <c r="S6" s="159"/>
      <c r="T6" s="32"/>
      <c r="U6" s="33"/>
      <c r="V6" s="34"/>
      <c r="W6" s="160"/>
    </row>
    <row r="7" spans="1:23" s="14" customFormat="1" ht="30" customHeight="1">
      <c r="A7" s="161">
        <f>TRANSPOSE(F4)</f>
        <v>2</v>
      </c>
      <c r="B7" s="163" t="s">
        <v>238</v>
      </c>
      <c r="C7" s="156">
        <f>IF(AND(ISNUMBER(C8),ISNUMBER(E8)),IF(C8=E8,Seadista!B6,IF(C8-E8&gt;0,Seadista!B4,Seadista!B5)),"Mängimata")</f>
        <v>0</v>
      </c>
      <c r="D7" s="157"/>
      <c r="E7" s="158"/>
      <c r="F7" s="144"/>
      <c r="G7" s="145"/>
      <c r="H7" s="146"/>
      <c r="I7" s="156">
        <f>IF(AND(ISNUMBER(I8),ISNUMBER(K8)),IF(I8=K8,Seadista!B6,IF(I8-K8&gt;0,Seadista!B4,Seadista!B5)),"Mängimata")</f>
        <v>0</v>
      </c>
      <c r="J7" s="157"/>
      <c r="K7" s="158"/>
      <c r="L7" s="156">
        <f>IF(AND(ISNUMBER(L8),ISNUMBER(N8)),IF(L8=N8,Seadista!B6,IF(L8-N8&gt;0,Seadista!B4,Seadista!B5)),"Mängimata")</f>
        <v>0</v>
      </c>
      <c r="M7" s="157"/>
      <c r="N7" s="158"/>
      <c r="O7" s="156">
        <f>IF(AND(ISNUMBER(O8),ISNUMBER(Q8)),IF(O8=Q8,Seadista!$B$6,IF(O8-Q8&gt;0,Seadista!$B$4,Seadista!$B$5)),"Mängimata")</f>
        <v>0</v>
      </c>
      <c r="P7" s="157"/>
      <c r="Q7" s="158"/>
      <c r="R7" s="150">
        <f>SUMIF($C7:$O7,"&gt;=0")</f>
        <v>0</v>
      </c>
      <c r="S7" s="152">
        <f>IF(AND(ISNUMBER(C8),ISNUMBER(E8),ISNUMBER(I8),ISNUMBER(K8),ISNUMBER(L8),ISNUMBER(N8),ISNUMBER(O8),ISNUMBER(Q8)),C8-E8+I8-K8+L8-N8+O8-Q8,"pooleli")</f>
        <v>-55</v>
      </c>
      <c r="T7" s="26">
        <f>RANK($R7,$R$5:$R$14,-1)</f>
        <v>1</v>
      </c>
      <c r="U7" s="27">
        <f>RANK($S7,$S$5:$S$14,-1)*0.01</f>
        <v>0.01</v>
      </c>
      <c r="V7" s="28">
        <f>T7+U7</f>
        <v>1.01</v>
      </c>
      <c r="W7" s="154">
        <f>IF(AND(ISNUMBER($V$5),ISNUMBER($V$7),ISNUMBER($V$9),ISNUMBER($V$11),ISNUMBER($V$13)),RANK($V7,$V$5:$V$14),"pooleli")</f>
        <v>5</v>
      </c>
    </row>
    <row r="8" spans="1:23" s="14" customFormat="1" ht="30" customHeight="1">
      <c r="A8" s="162"/>
      <c r="B8" s="164"/>
      <c r="C8" s="29">
        <f>IF(ISBLANK(H6),"",H6)</f>
        <v>4</v>
      </c>
      <c r="D8" s="30" t="s">
        <v>56</v>
      </c>
      <c r="E8" s="31">
        <f>IF(ISBLANK(F6),"",F6)</f>
        <v>13</v>
      </c>
      <c r="F8" s="147"/>
      <c r="G8" s="148"/>
      <c r="H8" s="149"/>
      <c r="I8" s="29">
        <v>7</v>
      </c>
      <c r="J8" s="30" t="s">
        <v>56</v>
      </c>
      <c r="K8" s="31">
        <v>21</v>
      </c>
      <c r="L8" s="29">
        <v>5</v>
      </c>
      <c r="M8" s="30" t="s">
        <v>56</v>
      </c>
      <c r="N8" s="31">
        <v>19</v>
      </c>
      <c r="O8" s="29">
        <v>4</v>
      </c>
      <c r="P8" s="30" t="s">
        <v>56</v>
      </c>
      <c r="Q8" s="31">
        <v>22</v>
      </c>
      <c r="R8" s="151"/>
      <c r="S8" s="159"/>
      <c r="T8" s="35"/>
      <c r="U8" s="36"/>
      <c r="V8" s="37"/>
      <c r="W8" s="160"/>
    </row>
    <row r="9" spans="1:23" s="14" customFormat="1" ht="30" customHeight="1">
      <c r="A9" s="161">
        <f>TRANSPOSE(I4)</f>
        <v>3</v>
      </c>
      <c r="B9" s="163" t="s">
        <v>245</v>
      </c>
      <c r="C9" s="156">
        <f>IF(AND(ISNUMBER(C10),ISNUMBER(E10)),IF(C10=E10,Seadista!B6,IF(C10-E10&gt;0,Seadista!B4,Seadista!B5)),"Mängimata")</f>
        <v>0</v>
      </c>
      <c r="D9" s="157"/>
      <c r="E9" s="158"/>
      <c r="F9" s="156">
        <f>IF(AND(ISNUMBER(F10),ISNUMBER(H10)),IF(F10=H10,Seadista!B6,IF(F10-H10&gt;0,Seadista!B4,Seadista!B5)),"Mängimata")</f>
        <v>2</v>
      </c>
      <c r="G9" s="157"/>
      <c r="H9" s="158"/>
      <c r="I9" s="144"/>
      <c r="J9" s="145"/>
      <c r="K9" s="146"/>
      <c r="L9" s="156">
        <f>IF(AND(ISNUMBER(L10),ISNUMBER(N10)),IF(L10=N10,Seadista!B6,IF(L10-N10&gt;0,Seadista!B4,Seadista!B5)),"Mängimata")</f>
        <v>1</v>
      </c>
      <c r="M9" s="157"/>
      <c r="N9" s="158"/>
      <c r="O9" s="156">
        <f>IF(AND(ISNUMBER(O10),ISNUMBER(Q10)),IF(O10=Q10,Seadista!$B$6,IF(O10-Q10&gt;0,Seadista!$B$4,Seadista!$B$5)),"Mängimata")</f>
        <v>0</v>
      </c>
      <c r="P9" s="157"/>
      <c r="Q9" s="158"/>
      <c r="R9" s="165">
        <f>SUMIF($C9:$O9,"&gt;=0")</f>
        <v>3</v>
      </c>
      <c r="S9" s="152">
        <f>IF(AND(ISNUMBER(F10),ISNUMBER(H10),ISNUMBER(C10),ISNUMBER(E10),ISNUMBER(L10),ISNUMBER(N10),ISNUMBER(O10),ISNUMBER(Q10)),F10-H10+C10-E10+L10-N10+O10-Q10,"pooleli")</f>
        <v>4</v>
      </c>
      <c r="T9" s="38">
        <f>RANK($R9,$R$5:$R$14,-1)</f>
        <v>2</v>
      </c>
      <c r="U9" s="38">
        <f>RANK($S9,$S$5:$S$14,-1)*0.01</f>
        <v>0.02</v>
      </c>
      <c r="V9" s="38">
        <f>T9+U9</f>
        <v>2.02</v>
      </c>
      <c r="W9" s="154">
        <f>IF(AND(ISNUMBER($V$5),ISNUMBER($V$7),ISNUMBER($V$9),ISNUMBER($V$11),ISNUMBER($V$13)),RANK($V9,$V$5:$V$14),"pooleli")</f>
        <v>4</v>
      </c>
    </row>
    <row r="10" spans="1:23" s="14" customFormat="1" ht="30" customHeight="1">
      <c r="A10" s="162"/>
      <c r="B10" s="164"/>
      <c r="C10" s="29">
        <f>IF(ISBLANK(K6),"",K6)</f>
        <v>16</v>
      </c>
      <c r="D10" s="30" t="s">
        <v>56</v>
      </c>
      <c r="E10" s="31">
        <f>IF(ISBLANK(I6),"",I6)</f>
        <v>17</v>
      </c>
      <c r="F10" s="29">
        <f>IF(ISBLANK(K8),"",K8)</f>
        <v>21</v>
      </c>
      <c r="G10" s="30" t="s">
        <v>56</v>
      </c>
      <c r="H10" s="31">
        <f>IF(ISBLANK(I8),"",I8)</f>
        <v>7</v>
      </c>
      <c r="I10" s="147"/>
      <c r="J10" s="148"/>
      <c r="K10" s="149"/>
      <c r="L10" s="29">
        <v>16</v>
      </c>
      <c r="M10" s="30" t="s">
        <v>56</v>
      </c>
      <c r="N10" s="31">
        <v>16</v>
      </c>
      <c r="O10" s="29">
        <v>15</v>
      </c>
      <c r="P10" s="30" t="s">
        <v>56</v>
      </c>
      <c r="Q10" s="31">
        <v>24</v>
      </c>
      <c r="R10" s="165"/>
      <c r="S10" s="159"/>
      <c r="T10" s="38"/>
      <c r="U10" s="38"/>
      <c r="V10" s="38"/>
      <c r="W10" s="160"/>
    </row>
    <row r="11" spans="1:23" s="14" customFormat="1" ht="30" customHeight="1">
      <c r="A11" s="161">
        <f>TRANSPOSE(L4)</f>
        <v>4</v>
      </c>
      <c r="B11" s="163" t="s">
        <v>246</v>
      </c>
      <c r="C11" s="156">
        <f>IF(AND(ISNUMBER(C12),ISNUMBER(E12)),IF(C12=E12,Seadista!$B$6,IF(C12-E12&gt;0,Seadista!$B$4,Seadista!$B$5)),"Mängimata")</f>
        <v>1</v>
      </c>
      <c r="D11" s="157"/>
      <c r="E11" s="158"/>
      <c r="F11" s="156">
        <f>IF(AND(ISNUMBER(F12),ISNUMBER(H12)),IF(F12=H12,Seadista!$B$6,IF(F12-H12&gt;0,Seadista!$B$4,Seadista!$B$5)),"Mängimata")</f>
        <v>2</v>
      </c>
      <c r="G11" s="157"/>
      <c r="H11" s="158"/>
      <c r="I11" s="156">
        <f>IF(AND(ISNUMBER(I12),ISNUMBER(K12)),IF(I12=K12,Seadista!$B$6,IF(I12-K12&gt;0,Seadista!$B$4,Seadista!$B$5)),"Mängimata")</f>
        <v>1</v>
      </c>
      <c r="J11" s="157"/>
      <c r="K11" s="158"/>
      <c r="L11" s="144"/>
      <c r="M11" s="145"/>
      <c r="N11" s="146"/>
      <c r="O11" s="156">
        <f>IF(AND(ISNUMBER(O12),ISNUMBER(Q12)),IF(O12=Q12,Seadista!$B$6,IF(O12-Q12&gt;0,Seadista!$B$4,Seadista!$B$5)),"Mängimata")</f>
        <v>0</v>
      </c>
      <c r="P11" s="157"/>
      <c r="Q11" s="158"/>
      <c r="R11" s="150">
        <f>SUMIF($C11:$O11,"&gt;=0")</f>
        <v>4</v>
      </c>
      <c r="S11" s="152">
        <f>IF(AND(ISNUMBER(F12),ISNUMBER(H12),ISNUMBER(I12),ISNUMBER(K12),ISNUMBER(C12),ISNUMBER(E12),ISNUMBER(O12),ISNUMBER(Q12)),F12-H12+I12-K12+C12-E12+O12-Q12,"pooleli")</f>
        <v>6</v>
      </c>
      <c r="T11" s="26">
        <f>RANK($R11,$R$5:$R$14,-1)</f>
        <v>3</v>
      </c>
      <c r="U11" s="27">
        <f>RANK($S11,$S$5:$S$14,-1)*0.01</f>
        <v>0.03</v>
      </c>
      <c r="V11" s="28">
        <f>T11+U11</f>
        <v>3.03</v>
      </c>
      <c r="W11" s="154">
        <f>IF(AND(ISNUMBER($V$5),ISNUMBER($V$7),ISNUMBER($V$9),ISNUMBER($V$11),ISNUMBER($V$13)),RANK($V11,$V$5:$V$14),"pooleli")</f>
        <v>3</v>
      </c>
    </row>
    <row r="12" spans="1:23" s="14" customFormat="1" ht="30" customHeight="1">
      <c r="A12" s="162"/>
      <c r="B12" s="164"/>
      <c r="C12" s="29">
        <f>IF(ISBLANK(N6),"",N6)</f>
        <v>13</v>
      </c>
      <c r="D12" s="30" t="s">
        <v>56</v>
      </c>
      <c r="E12" s="31">
        <f>IF(ISBLANK(L6),"",L6)</f>
        <v>13</v>
      </c>
      <c r="F12" s="29">
        <f>IF(ISBLANK(N8),"",N8)</f>
        <v>19</v>
      </c>
      <c r="G12" s="30" t="s">
        <v>56</v>
      </c>
      <c r="H12" s="31">
        <f>IF(ISBLANK(L8),"",L8)</f>
        <v>5</v>
      </c>
      <c r="I12" s="29">
        <f>IF(ISBLANK(N10),"",N10)</f>
        <v>16</v>
      </c>
      <c r="J12" s="30" t="s">
        <v>56</v>
      </c>
      <c r="K12" s="31">
        <f>IF(ISBLANK(L10),"",L10)</f>
        <v>16</v>
      </c>
      <c r="L12" s="147"/>
      <c r="M12" s="148"/>
      <c r="N12" s="149"/>
      <c r="O12" s="29">
        <v>8</v>
      </c>
      <c r="P12" s="30" t="s">
        <v>56</v>
      </c>
      <c r="Q12" s="31">
        <v>16</v>
      </c>
      <c r="R12" s="151"/>
      <c r="S12" s="159"/>
      <c r="T12" s="35"/>
      <c r="U12" s="36"/>
      <c r="V12" s="37"/>
      <c r="W12" s="160"/>
    </row>
    <row r="13" spans="1:23" s="16" customFormat="1" ht="30" customHeight="1">
      <c r="A13" s="161">
        <f>TRANSPOSE(O4)</f>
        <v>5</v>
      </c>
      <c r="B13" s="163" t="s">
        <v>247</v>
      </c>
      <c r="C13" s="156">
        <f>IF(AND(ISNUMBER(C14),ISNUMBER(E14)),IF(C14=E14,Seadista!$B$6,IF(C14-E14&gt;0,Seadista!$B$4,Seadista!$B$5)),"Mängimata")</f>
        <v>2</v>
      </c>
      <c r="D13" s="157"/>
      <c r="E13" s="158"/>
      <c r="F13" s="156">
        <f>IF(AND(ISNUMBER(F14),ISNUMBER(H14)),IF(F14=H14,Seadista!$B$6,IF(F14-H14&gt;0,Seadista!$B$4,Seadista!$B$5)),"Mängimata")</f>
        <v>2</v>
      </c>
      <c r="G13" s="157"/>
      <c r="H13" s="158"/>
      <c r="I13" s="156">
        <f>IF(AND(ISNUMBER(I14),ISNUMBER(K14)),IF(I14=K14,Seadista!$B$6,IF(I14-K14&gt;0,Seadista!$B$4,Seadista!$B$5)),"Mängimata")</f>
        <v>2</v>
      </c>
      <c r="J13" s="157"/>
      <c r="K13" s="158"/>
      <c r="L13" s="156">
        <f>IF(AND(ISNUMBER(L14),ISNUMBER(N14)),IF(L14=N14,Seadista!$B$6,IF(L14-N14&gt;0,Seadista!$B$4,Seadista!$B$5)),"Mängimata")</f>
        <v>2</v>
      </c>
      <c r="M13" s="157"/>
      <c r="N13" s="158"/>
      <c r="O13" s="144"/>
      <c r="P13" s="145"/>
      <c r="Q13" s="146"/>
      <c r="R13" s="150">
        <f>SUMIF($C13:$P13,"&gt;=0")</f>
        <v>8</v>
      </c>
      <c r="S13" s="152">
        <f>IF(AND(ISNUMBER(C14),ISNUMBER(E14),ISNUMBER(F14),ISNUMBER(H14),ISNUMBER(I14),ISNUMBER(K14),ISNUMBER(L14),ISNUMBER(N14)),C14-E14+F14-H14+I14-K14+L14-N14,"pooleli")</f>
        <v>38</v>
      </c>
      <c r="T13" s="39">
        <f>RANK($R13,$R$5:$R$14,-1)</f>
        <v>5</v>
      </c>
      <c r="U13" s="38">
        <f>RANK($S13,$S$5:$S$14,-1)*0.01</f>
        <v>0.05</v>
      </c>
      <c r="V13" s="40">
        <f>T13+U13</f>
        <v>5.05</v>
      </c>
      <c r="W13" s="154">
        <f>IF(AND(ISNUMBER($V$5),ISNUMBER($V$7),ISNUMBER($V$9),ISNUMBER($V$11),ISNUMBER($V$13)),RANK($V13,$V$5:$V$14),"pooleli")</f>
        <v>1</v>
      </c>
    </row>
    <row r="14" spans="1:23" s="16" customFormat="1" ht="30" customHeight="1">
      <c r="A14" s="162"/>
      <c r="B14" s="164"/>
      <c r="C14" s="29">
        <f>IF(ISBLANK(Q$6),"",Q$6)</f>
        <v>13</v>
      </c>
      <c r="D14" s="30" t="s">
        <v>56</v>
      </c>
      <c r="E14" s="31">
        <f>IF(ISBLANK(O$6),"",O$6)</f>
        <v>10</v>
      </c>
      <c r="F14" s="29">
        <f>IF(ISBLANK(Q8),"",Q8)</f>
        <v>22</v>
      </c>
      <c r="G14" s="30" t="s">
        <v>56</v>
      </c>
      <c r="H14" s="31">
        <f>IF(ISBLANK(O8),"",O8)</f>
        <v>4</v>
      </c>
      <c r="I14" s="29">
        <f>IF(ISBLANK(Q10),"",Q10)</f>
        <v>24</v>
      </c>
      <c r="J14" s="30" t="s">
        <v>56</v>
      </c>
      <c r="K14" s="31">
        <f>IF(ISBLANK(O10),"",O10)</f>
        <v>15</v>
      </c>
      <c r="L14" s="29">
        <f>IF(ISBLANK(Q12),"",Q12)</f>
        <v>16</v>
      </c>
      <c r="M14" s="30" t="s">
        <v>56</v>
      </c>
      <c r="N14" s="31">
        <f>IF(ISBLANK(O12),"",O12)</f>
        <v>8</v>
      </c>
      <c r="O14" s="147"/>
      <c r="P14" s="148"/>
      <c r="Q14" s="149"/>
      <c r="R14" s="151"/>
      <c r="S14" s="153"/>
      <c r="T14" s="36"/>
      <c r="U14" s="36"/>
      <c r="V14" s="36"/>
      <c r="W14" s="155"/>
    </row>
  </sheetData>
  <mergeCells count="56">
    <mergeCell ref="A3:W3"/>
    <mergeCell ref="C4:E4"/>
    <mergeCell ref="F4:H4"/>
    <mergeCell ref="I4:K4"/>
    <mergeCell ref="L4:N4"/>
    <mergeCell ref="O4:Q4"/>
    <mergeCell ref="O5:Q5"/>
    <mergeCell ref="R5:R6"/>
    <mergeCell ref="S5:S6"/>
    <mergeCell ref="W5:W6"/>
    <mergeCell ref="A7:A8"/>
    <mergeCell ref="B7:B8"/>
    <mergeCell ref="C7:E7"/>
    <mergeCell ref="F7:H8"/>
    <mergeCell ref="I7:K7"/>
    <mergeCell ref="L7:N7"/>
    <mergeCell ref="A5:A6"/>
    <mergeCell ref="B5:B6"/>
    <mergeCell ref="C5:E6"/>
    <mergeCell ref="F5:H5"/>
    <mergeCell ref="I5:K5"/>
    <mergeCell ref="L5:N5"/>
    <mergeCell ref="O7:Q7"/>
    <mergeCell ref="R7:R8"/>
    <mergeCell ref="S7:S8"/>
    <mergeCell ref="W7:W8"/>
    <mergeCell ref="A9:A10"/>
    <mergeCell ref="B9:B10"/>
    <mergeCell ref="C9:E9"/>
    <mergeCell ref="F9:H9"/>
    <mergeCell ref="I9:K10"/>
    <mergeCell ref="L9:N9"/>
    <mergeCell ref="A11:A12"/>
    <mergeCell ref="B11:B12"/>
    <mergeCell ref="C11:E11"/>
    <mergeCell ref="F11:H11"/>
    <mergeCell ref="I11:K11"/>
    <mergeCell ref="L13:N13"/>
    <mergeCell ref="O9:Q9"/>
    <mergeCell ref="R9:R10"/>
    <mergeCell ref="S9:S10"/>
    <mergeCell ref="W9:W10"/>
    <mergeCell ref="L11:N12"/>
    <mergeCell ref="A13:A14"/>
    <mergeCell ref="B13:B14"/>
    <mergeCell ref="C13:E13"/>
    <mergeCell ref="F13:H13"/>
    <mergeCell ref="I13:K13"/>
    <mergeCell ref="O13:Q14"/>
    <mergeCell ref="R13:R14"/>
    <mergeCell ref="S13:S14"/>
    <mergeCell ref="W13:W14"/>
    <mergeCell ref="O11:Q11"/>
    <mergeCell ref="R11:R12"/>
    <mergeCell ref="S11:S12"/>
    <mergeCell ref="W11:W12"/>
  </mergeCells>
  <printOptions horizontalCentered="1"/>
  <pageMargins left="0.51181102362204722" right="0.27559055118110237" top="0.74803149606299213" bottom="0.51181102362204722" header="0.31496062992125984" footer="0.31496062992125984"/>
  <pageSetup paperSize="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2"/>
  <sheetViews>
    <sheetView zoomScale="80" zoomScaleNormal="80" workbookViewId="0">
      <selection activeCell="L7" sqref="L7:N7"/>
    </sheetView>
  </sheetViews>
  <sheetFormatPr defaultColWidth="8.7109375" defaultRowHeight="15.75"/>
  <cols>
    <col min="1" max="1" width="4.7109375" customWidth="1"/>
    <col min="2" max="2" width="26.7109375" style="16" customWidth="1"/>
    <col min="3" max="3" width="4.7109375" style="17" customWidth="1"/>
    <col min="4" max="4" width="2" style="17" customWidth="1"/>
    <col min="5" max="6" width="4.7109375" style="17" customWidth="1"/>
    <col min="7" max="7" width="2" style="17" customWidth="1"/>
    <col min="8" max="9" width="4.7109375" style="17" customWidth="1"/>
    <col min="10" max="10" width="2" style="17" customWidth="1"/>
    <col min="11" max="11" width="4.7109375" style="17" customWidth="1"/>
    <col min="12" max="12" width="4.7109375" style="16" customWidth="1"/>
    <col min="13" max="13" width="2" style="16" customWidth="1"/>
    <col min="14" max="14" width="4.7109375" style="16" customWidth="1"/>
    <col min="15" max="16" width="10.7109375" style="16" customWidth="1"/>
    <col min="17" max="19" width="14.42578125" style="18" hidden="1" customWidth="1"/>
    <col min="20" max="20" width="10.7109375" style="18" customWidth="1"/>
  </cols>
  <sheetData>
    <row r="1" spans="1:20" s="15" customFormat="1" ht="52.5" customHeight="1">
      <c r="B1" s="90" t="str">
        <f>TRANSPOSE(Seadista!A9)</f>
        <v>Tallinn Handball Cup 2015</v>
      </c>
      <c r="N1" s="14"/>
      <c r="O1" s="14"/>
      <c r="P1" s="14"/>
      <c r="Q1" s="14"/>
    </row>
    <row r="2" spans="1:20" s="16" customFormat="1" ht="37.5" customHeight="1">
      <c r="B2" s="92"/>
      <c r="C2" s="17"/>
      <c r="D2" s="17"/>
      <c r="E2" s="17"/>
      <c r="F2" s="17"/>
      <c r="G2" s="17"/>
      <c r="H2" s="17"/>
      <c r="I2" s="17"/>
      <c r="J2" s="17"/>
      <c r="K2" s="17"/>
      <c r="N2" s="18"/>
      <c r="O2" s="18"/>
      <c r="P2" s="18"/>
      <c r="Q2" s="18"/>
    </row>
    <row r="3" spans="1:20" s="19" customFormat="1" ht="30" customHeight="1">
      <c r="A3" s="166" t="s">
        <v>307</v>
      </c>
      <c r="B3" s="167"/>
      <c r="C3" s="167"/>
      <c r="D3" s="167"/>
      <c r="E3" s="167"/>
      <c r="F3" s="167"/>
      <c r="G3" s="167"/>
      <c r="H3" s="167"/>
      <c r="I3" s="167"/>
      <c r="J3" s="167"/>
      <c r="K3" s="167"/>
      <c r="L3" s="167"/>
      <c r="M3" s="167"/>
      <c r="N3" s="167"/>
      <c r="O3" s="167"/>
      <c r="P3" s="167"/>
      <c r="Q3" s="167"/>
      <c r="R3" s="167"/>
      <c r="S3" s="167"/>
      <c r="T3" s="168"/>
    </row>
    <row r="4" spans="1:20" s="20" customFormat="1" ht="23.25" customHeight="1">
      <c r="A4" s="52"/>
      <c r="B4" s="53" t="s">
        <v>50</v>
      </c>
      <c r="C4" s="169">
        <v>1</v>
      </c>
      <c r="D4" s="170"/>
      <c r="E4" s="171"/>
      <c r="F4" s="169">
        <v>2</v>
      </c>
      <c r="G4" s="170"/>
      <c r="H4" s="171"/>
      <c r="I4" s="169">
        <v>3</v>
      </c>
      <c r="J4" s="170"/>
      <c r="K4" s="171"/>
      <c r="L4" s="169">
        <v>4</v>
      </c>
      <c r="M4" s="170"/>
      <c r="N4" s="171"/>
      <c r="O4" s="25" t="s">
        <v>51</v>
      </c>
      <c r="P4" s="25" t="s">
        <v>52</v>
      </c>
      <c r="Q4" s="55" t="s">
        <v>53</v>
      </c>
      <c r="R4" s="55" t="s">
        <v>54</v>
      </c>
      <c r="S4" s="55"/>
      <c r="T4" s="25" t="s">
        <v>55</v>
      </c>
    </row>
    <row r="5" spans="1:20" s="14" customFormat="1" ht="30" customHeight="1">
      <c r="A5" s="161">
        <f>TRANSPOSE(C4)</f>
        <v>1</v>
      </c>
      <c r="B5" s="163" t="s">
        <v>255</v>
      </c>
      <c r="C5" s="144"/>
      <c r="D5" s="145"/>
      <c r="E5" s="146"/>
      <c r="F5" s="172">
        <f>IF(AND(ISNUMBER(F6),ISNUMBER(H6)),IF(F6=H6,Seadista!B6,IF(F6-H6&gt;0,Seadista!B4,Seadista!B5)),"Mängimata")</f>
        <v>0</v>
      </c>
      <c r="G5" s="173"/>
      <c r="H5" s="174"/>
      <c r="I5" s="172">
        <f>IF(AND(ISNUMBER(I6),ISNUMBER(K6)),IF(I6=K6,Seadista!B6,IF(I6-K6&gt;0,Seadista!B4,Seadista!B5)),"Mängimata")</f>
        <v>0</v>
      </c>
      <c r="J5" s="173"/>
      <c r="K5" s="174"/>
      <c r="L5" s="172">
        <f>IF(AND(ISNUMBER(L6),ISNUMBER(N6)),IF(L6=N6,Seadista!B6,IF(L6-N6&gt;0,Seadista!B4,Seadista!B5)),"Mängimata")</f>
        <v>0</v>
      </c>
      <c r="M5" s="173"/>
      <c r="N5" s="174"/>
      <c r="O5" s="150">
        <f>SUMIF(C5:L5,"&gt;=0")</f>
        <v>0</v>
      </c>
      <c r="P5" s="152">
        <f>IF(AND(ISNUMBER(F6),ISNUMBER(H6),ISNUMBER(I6),ISNUMBER(K6),ISNUMBER(L6),ISNUMBER(N6)),F6-H6+I6-K6+L6-N6,"pooleli")</f>
        <v>-31</v>
      </c>
      <c r="Q5" s="42">
        <f>RANK($O5,$O$5:$O$12,-1)</f>
        <v>1</v>
      </c>
      <c r="R5" s="42">
        <f>RANK($P5,$P$5:$P$12,-1)*0.01</f>
        <v>0.01</v>
      </c>
      <c r="S5" s="42">
        <f>Q5+R5</f>
        <v>1.01</v>
      </c>
      <c r="T5" s="154">
        <f>IF(AND(ISNUMBER($S$5),ISNUMBER($S$7),ISNUMBER($S$9),ISNUMBER($S$11)),RANK($S5,$S$5:$S$12),"pooleli")</f>
        <v>4</v>
      </c>
    </row>
    <row r="6" spans="1:20" s="14" customFormat="1" ht="30" customHeight="1">
      <c r="A6" s="162"/>
      <c r="B6" s="164"/>
      <c r="C6" s="147"/>
      <c r="D6" s="148"/>
      <c r="E6" s="149"/>
      <c r="F6" s="43">
        <v>10</v>
      </c>
      <c r="G6" s="44" t="s">
        <v>56</v>
      </c>
      <c r="H6" s="45">
        <v>14</v>
      </c>
      <c r="I6" s="43">
        <v>3</v>
      </c>
      <c r="J6" s="44" t="s">
        <v>56</v>
      </c>
      <c r="K6" s="45">
        <v>15</v>
      </c>
      <c r="L6" s="43">
        <v>4</v>
      </c>
      <c r="M6" s="44" t="s">
        <v>56</v>
      </c>
      <c r="N6" s="45">
        <v>19</v>
      </c>
      <c r="O6" s="151"/>
      <c r="P6" s="153"/>
      <c r="Q6" s="46"/>
      <c r="R6" s="46"/>
      <c r="S6" s="46"/>
      <c r="T6" s="155"/>
    </row>
    <row r="7" spans="1:20" s="14" customFormat="1" ht="30" customHeight="1">
      <c r="A7" s="161">
        <f>TRANSPOSE(F4)</f>
        <v>2</v>
      </c>
      <c r="B7" s="163" t="s">
        <v>238</v>
      </c>
      <c r="C7" s="172">
        <f>IF(AND(ISNUMBER(C8),ISNUMBER(E8)),IF(C8=E8,Seadista!B6,IF(C8-E8&gt;0,Seadista!B4,Seadista!B5)),"Mängimata")</f>
        <v>2</v>
      </c>
      <c r="D7" s="173"/>
      <c r="E7" s="174"/>
      <c r="F7" s="144"/>
      <c r="G7" s="145"/>
      <c r="H7" s="146"/>
      <c r="I7" s="172">
        <f>IF(AND(ISNUMBER(I8),ISNUMBER(K8)),IF(I8=K8,Seadista!B6,IF(I8-K8&gt;0,Seadista!B4,Seadista!B5)),"Mängimata")</f>
        <v>0</v>
      </c>
      <c r="J7" s="173"/>
      <c r="K7" s="174"/>
      <c r="L7" s="172">
        <f>IF(AND(ISNUMBER(L8),ISNUMBER(N8)),IF(L8=N8,Seadista!B6,IF(L8-N8&gt;0,Seadista!B4,Seadista!B5)),"Mängimata")</f>
        <v>0</v>
      </c>
      <c r="M7" s="173"/>
      <c r="N7" s="174"/>
      <c r="O7" s="150">
        <f>SUMIF(C7:L7,"&gt;=0")</f>
        <v>2</v>
      </c>
      <c r="P7" s="152">
        <f>IF(AND(ISNUMBER(C8),ISNUMBER(E8),ISNUMBER(I8),ISNUMBER(K8),ISNUMBER(L8),ISNUMBER(N8)),C8-E8+I8-K8+L8-N8,"pooleli")</f>
        <v>-19</v>
      </c>
      <c r="Q7" s="42">
        <f>RANK($O7,$O$5:$O$12,-1)</f>
        <v>2</v>
      </c>
      <c r="R7" s="42">
        <f>RANK($P7,$P$5:$P$12,-1)*0.01</f>
        <v>0.02</v>
      </c>
      <c r="S7" s="42">
        <f>Q7+R7</f>
        <v>2.02</v>
      </c>
      <c r="T7" s="154">
        <f>IF(AND(ISNUMBER($S$5),ISNUMBER($S$7),ISNUMBER($S$9),ISNUMBER($S$11)),RANK($S7,$S$5:$S$12),"pooleli")</f>
        <v>3</v>
      </c>
    </row>
    <row r="8" spans="1:20" s="14" customFormat="1" ht="30" customHeight="1">
      <c r="A8" s="162"/>
      <c r="B8" s="164"/>
      <c r="C8" s="43">
        <f>IF(ISBLANK(H6),"",H6)</f>
        <v>14</v>
      </c>
      <c r="D8" s="47" t="s">
        <v>56</v>
      </c>
      <c r="E8" s="45">
        <f>IF(ISBLANK(F6),"",F6)</f>
        <v>10</v>
      </c>
      <c r="F8" s="147"/>
      <c r="G8" s="148"/>
      <c r="H8" s="149"/>
      <c r="I8" s="43">
        <v>12</v>
      </c>
      <c r="J8" s="44" t="s">
        <v>56</v>
      </c>
      <c r="K8" s="45">
        <v>23</v>
      </c>
      <c r="L8" s="43">
        <v>6</v>
      </c>
      <c r="M8" s="44" t="s">
        <v>56</v>
      </c>
      <c r="N8" s="45">
        <v>18</v>
      </c>
      <c r="O8" s="151"/>
      <c r="P8" s="153"/>
      <c r="Q8" s="46"/>
      <c r="R8" s="42"/>
      <c r="S8" s="42"/>
      <c r="T8" s="155"/>
    </row>
    <row r="9" spans="1:20" s="14" customFormat="1" ht="30" customHeight="1">
      <c r="A9" s="161">
        <f>TRANSPOSE(I4)</f>
        <v>3</v>
      </c>
      <c r="B9" s="163" t="s">
        <v>308</v>
      </c>
      <c r="C9" s="172">
        <f>IF(AND(ISNUMBER(C10),ISNUMBER(E10)),IF(C10=E10,Seadista!B6,IF(C10-E10&gt;0,Seadista!B4,Seadista!B5)),"Mängimata")</f>
        <v>2</v>
      </c>
      <c r="D9" s="173"/>
      <c r="E9" s="174"/>
      <c r="F9" s="172">
        <f>IF(AND(ISNUMBER(F10),ISNUMBER(H10)),IF(F10=H10,Seadista!B6,IF(F10-H10&gt;0,Seadista!B4,Seadista!B5)),"Mängimata")</f>
        <v>2</v>
      </c>
      <c r="G9" s="173"/>
      <c r="H9" s="174"/>
      <c r="I9" s="144"/>
      <c r="J9" s="145"/>
      <c r="K9" s="146"/>
      <c r="L9" s="172">
        <f>IF(AND(ISNUMBER(L10),ISNUMBER(N10)),IF(L10=N10,Seadista!B6,IF(L10-N10&gt;0,Seadista!B4,Seadista!B5)),"Mängimata")</f>
        <v>0</v>
      </c>
      <c r="M9" s="173"/>
      <c r="N9" s="174"/>
      <c r="O9" s="150">
        <f>SUMIF(C9:L9,"&gt;=0")</f>
        <v>4</v>
      </c>
      <c r="P9" s="152">
        <f>IF(AND(ISNUMBER(C10),ISNUMBER(E10),ISNUMBER(F10),ISNUMBER(H10),ISNUMBER(L10),ISNUMBER(N10)),C10-E10+F10-H10+L10-N10,"pooleli")</f>
        <v>21</v>
      </c>
      <c r="Q9" s="42">
        <f>RANK($O9,$O$5:$O$12,-1)</f>
        <v>3</v>
      </c>
      <c r="R9" s="42">
        <f>RANK($P9,$P$5:$P$12,-1)*0.01</f>
        <v>0.03</v>
      </c>
      <c r="S9" s="42">
        <f>Q9+R9</f>
        <v>3.03</v>
      </c>
      <c r="T9" s="154">
        <f>IF(AND(ISNUMBER($S$5),ISNUMBER($S$7),ISNUMBER($S$9),ISNUMBER($S$11)),RANK($S9,$S$5:$S$12),"pooleli")</f>
        <v>2</v>
      </c>
    </row>
    <row r="10" spans="1:20" s="14" customFormat="1" ht="30" customHeight="1">
      <c r="A10" s="162"/>
      <c r="B10" s="164"/>
      <c r="C10" s="43">
        <f>IF(ISBLANK(K6),"",K6)</f>
        <v>15</v>
      </c>
      <c r="D10" s="44" t="s">
        <v>56</v>
      </c>
      <c r="E10" s="45">
        <f>IF(ISBLANK(I6),"",I6)</f>
        <v>3</v>
      </c>
      <c r="F10" s="43">
        <f>IF(ISBLANK(K8),"",K8)</f>
        <v>23</v>
      </c>
      <c r="G10" s="44" t="s">
        <v>56</v>
      </c>
      <c r="H10" s="45">
        <f>IF(ISBLANK(I8),"",I8)</f>
        <v>12</v>
      </c>
      <c r="I10" s="147"/>
      <c r="J10" s="148"/>
      <c r="K10" s="149"/>
      <c r="L10" s="43">
        <v>14</v>
      </c>
      <c r="M10" s="44" t="s">
        <v>56</v>
      </c>
      <c r="N10" s="45">
        <v>16</v>
      </c>
      <c r="O10" s="151"/>
      <c r="P10" s="153"/>
      <c r="Q10" s="46"/>
      <c r="R10" s="42"/>
      <c r="S10" s="42"/>
      <c r="T10" s="155"/>
    </row>
    <row r="11" spans="1:20" s="14" customFormat="1" ht="30" customHeight="1">
      <c r="A11" s="161">
        <f>TRANSPOSE(L4)</f>
        <v>4</v>
      </c>
      <c r="B11" s="163" t="s">
        <v>241</v>
      </c>
      <c r="C11" s="172">
        <f>IF(AND(ISNUMBER(C12),ISNUMBER(E12)),IF(C12=E12,Seadista!B6,IF(C12-E12&gt;0,Seadista!B4,Seadista!B5)),"Mängimata")</f>
        <v>2</v>
      </c>
      <c r="D11" s="173"/>
      <c r="E11" s="174"/>
      <c r="F11" s="172">
        <f>IF(AND(ISNUMBER(F12),ISNUMBER(H12)),IF(F12=H12,Seadista!B6,IF(F12-H12&gt;0,Seadista!B4,Seadista!B5)),"Mängimata")</f>
        <v>2</v>
      </c>
      <c r="G11" s="173"/>
      <c r="H11" s="174"/>
      <c r="I11" s="172">
        <f>IF(AND(ISNUMBER(I12),ISNUMBER(K12)),IF(I12=K12,Seadista!B6,IF(I12-K12&gt;0,Seadista!B4,Seadista!B5)),"Mängimata")</f>
        <v>2</v>
      </c>
      <c r="J11" s="173"/>
      <c r="K11" s="174"/>
      <c r="L11" s="144"/>
      <c r="M11" s="145"/>
      <c r="N11" s="146"/>
      <c r="O11" s="150">
        <f>SUMIF(C11:M11,"&gt;=0")</f>
        <v>6</v>
      </c>
      <c r="P11" s="175">
        <f>IF(AND(ISNUMBER(C12),ISNUMBER(E12),ISNUMBER(F12),ISNUMBER(H12),ISNUMBER(I12),ISNUMBER(K12)),C12-E12+F12-H12+I12-K12,"pooleli")</f>
        <v>29</v>
      </c>
      <c r="Q11" s="46">
        <f>RANK($O11,$O$5:$O$12,-1)</f>
        <v>4</v>
      </c>
      <c r="R11" s="42">
        <f>RANK($P11,$P$5:$P$12,-1)*0.01</f>
        <v>0.04</v>
      </c>
      <c r="S11" s="42">
        <f>Q11+R11</f>
        <v>4.04</v>
      </c>
      <c r="T11" s="154">
        <f>IF(AND(ISNUMBER($S$5),ISNUMBER($S$7),ISNUMBER($S$9),ISNUMBER($S$11)),RANK($S11,$S$5:$S$12),"pooleli")</f>
        <v>1</v>
      </c>
    </row>
    <row r="12" spans="1:20" s="14" customFormat="1" ht="30" customHeight="1">
      <c r="A12" s="162"/>
      <c r="B12" s="164"/>
      <c r="C12" s="43">
        <f>IF(ISBLANK(N6),"",N6)</f>
        <v>19</v>
      </c>
      <c r="D12" s="44" t="s">
        <v>56</v>
      </c>
      <c r="E12" s="45">
        <f>IF(ISBLANK(L6),"",L6)</f>
        <v>4</v>
      </c>
      <c r="F12" s="43">
        <f>IF(ISBLANK(N8),"",N8)</f>
        <v>18</v>
      </c>
      <c r="G12" s="44" t="s">
        <v>56</v>
      </c>
      <c r="H12" s="45">
        <f>IF(ISBLANK(L8),"",L8)</f>
        <v>6</v>
      </c>
      <c r="I12" s="43">
        <f>IF(ISBLANK(N10),"",N10)</f>
        <v>16</v>
      </c>
      <c r="J12" s="44" t="s">
        <v>56</v>
      </c>
      <c r="K12" s="45">
        <f>IF(ISBLANK(L10),"",L10)</f>
        <v>14</v>
      </c>
      <c r="L12" s="147"/>
      <c r="M12" s="148"/>
      <c r="N12" s="149"/>
      <c r="O12" s="151"/>
      <c r="P12" s="176"/>
      <c r="Q12" s="46"/>
      <c r="R12" s="42"/>
      <c r="S12" s="42"/>
      <c r="T12" s="155"/>
    </row>
  </sheetData>
  <mergeCells count="41">
    <mergeCell ref="A3:T3"/>
    <mergeCell ref="C4:E4"/>
    <mergeCell ref="F4:H4"/>
    <mergeCell ref="I4:K4"/>
    <mergeCell ref="L4:N4"/>
    <mergeCell ref="L5:N5"/>
    <mergeCell ref="O5:O6"/>
    <mergeCell ref="P5:P6"/>
    <mergeCell ref="T5:T6"/>
    <mergeCell ref="A7:A8"/>
    <mergeCell ref="B7:B8"/>
    <mergeCell ref="C7:E7"/>
    <mergeCell ref="F7:H8"/>
    <mergeCell ref="I7:K7"/>
    <mergeCell ref="L7:N7"/>
    <mergeCell ref="A5:A6"/>
    <mergeCell ref="B5:B6"/>
    <mergeCell ref="C5:E6"/>
    <mergeCell ref="F5:H5"/>
    <mergeCell ref="I5:K5"/>
    <mergeCell ref="O7:O8"/>
    <mergeCell ref="P7:P8"/>
    <mergeCell ref="T7:T8"/>
    <mergeCell ref="A9:A10"/>
    <mergeCell ref="B9:B10"/>
    <mergeCell ref="C9:E9"/>
    <mergeCell ref="F9:H9"/>
    <mergeCell ref="I9:K10"/>
    <mergeCell ref="L9:N9"/>
    <mergeCell ref="O9:O10"/>
    <mergeCell ref="T11:T12"/>
    <mergeCell ref="P9:P10"/>
    <mergeCell ref="T9:T10"/>
    <mergeCell ref="A11:A12"/>
    <mergeCell ref="B11:B12"/>
    <mergeCell ref="C11:E11"/>
    <mergeCell ref="F11:H11"/>
    <mergeCell ref="I11:K11"/>
    <mergeCell ref="L11:N12"/>
    <mergeCell ref="O11:O12"/>
    <mergeCell ref="P11:P12"/>
  </mergeCells>
  <pageMargins left="0.70866141732283472" right="0.70866141732283472" top="0.74803149606299213" bottom="0.74803149606299213" header="0.31496062992125984" footer="0.31496062992125984"/>
  <pageSetup paperSize="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2"/>
  <sheetViews>
    <sheetView zoomScale="80" zoomScaleNormal="80" workbookViewId="0">
      <selection activeCell="L8" sqref="L8"/>
    </sheetView>
  </sheetViews>
  <sheetFormatPr defaultColWidth="8.7109375" defaultRowHeight="15.75"/>
  <cols>
    <col min="1" max="1" width="4.7109375" customWidth="1"/>
    <col min="2" max="2" width="26.7109375" style="16" customWidth="1"/>
    <col min="3" max="3" width="4.7109375" style="17" customWidth="1"/>
    <col min="4" max="4" width="2" style="17" customWidth="1"/>
    <col min="5" max="6" width="4.7109375" style="17" customWidth="1"/>
    <col min="7" max="7" width="2" style="17" customWidth="1"/>
    <col min="8" max="9" width="4.7109375" style="17" customWidth="1"/>
    <col min="10" max="10" width="2" style="17" customWidth="1"/>
    <col min="11" max="11" width="4.7109375" style="17" customWidth="1"/>
    <col min="12" max="12" width="4.7109375" style="16" customWidth="1"/>
    <col min="13" max="13" width="2" style="16" customWidth="1"/>
    <col min="14" max="14" width="4.7109375" style="16" customWidth="1"/>
    <col min="15" max="16" width="10.7109375" style="16" customWidth="1"/>
    <col min="17" max="19" width="14.42578125" style="18" hidden="1" customWidth="1"/>
    <col min="20" max="20" width="10.7109375" style="18" customWidth="1"/>
  </cols>
  <sheetData>
    <row r="1" spans="1:20" s="15" customFormat="1" ht="52.5" customHeight="1">
      <c r="B1" s="90" t="str">
        <f>TRANSPOSE(Seadista!A9)</f>
        <v>Tallinn Handball Cup 2015</v>
      </c>
      <c r="N1" s="14"/>
      <c r="O1" s="14"/>
      <c r="P1" s="14"/>
      <c r="Q1" s="14"/>
    </row>
    <row r="2" spans="1:20" s="16" customFormat="1" ht="37.5" customHeight="1">
      <c r="B2" s="92"/>
      <c r="C2" s="17"/>
      <c r="D2" s="17"/>
      <c r="E2" s="17"/>
      <c r="F2" s="17"/>
      <c r="G2" s="17"/>
      <c r="H2" s="17"/>
      <c r="I2" s="17"/>
      <c r="J2" s="17"/>
      <c r="K2" s="17"/>
      <c r="N2" s="18"/>
      <c r="O2" s="18"/>
      <c r="P2" s="18"/>
      <c r="Q2" s="18"/>
    </row>
    <row r="3" spans="1:20" s="19" customFormat="1" ht="30" customHeight="1">
      <c r="A3" s="166" t="s">
        <v>309</v>
      </c>
      <c r="B3" s="167"/>
      <c r="C3" s="167"/>
      <c r="D3" s="167"/>
      <c r="E3" s="167"/>
      <c r="F3" s="167"/>
      <c r="G3" s="167"/>
      <c r="H3" s="167"/>
      <c r="I3" s="167"/>
      <c r="J3" s="167"/>
      <c r="K3" s="167"/>
      <c r="L3" s="167"/>
      <c r="M3" s="167"/>
      <c r="N3" s="167"/>
      <c r="O3" s="167"/>
      <c r="P3" s="167"/>
      <c r="Q3" s="167"/>
      <c r="R3" s="167"/>
      <c r="S3" s="167"/>
      <c r="T3" s="168"/>
    </row>
    <row r="4" spans="1:20" s="20" customFormat="1" ht="23.25" customHeight="1">
      <c r="A4" s="52"/>
      <c r="B4" s="53" t="s">
        <v>50</v>
      </c>
      <c r="C4" s="169">
        <v>1</v>
      </c>
      <c r="D4" s="170"/>
      <c r="E4" s="171"/>
      <c r="F4" s="169">
        <v>2</v>
      </c>
      <c r="G4" s="170"/>
      <c r="H4" s="171"/>
      <c r="I4" s="169">
        <v>3</v>
      </c>
      <c r="J4" s="170"/>
      <c r="K4" s="171"/>
      <c r="L4" s="169">
        <v>4</v>
      </c>
      <c r="M4" s="170"/>
      <c r="N4" s="171"/>
      <c r="O4" s="25" t="s">
        <v>51</v>
      </c>
      <c r="P4" s="25" t="s">
        <v>52</v>
      </c>
      <c r="Q4" s="55" t="s">
        <v>53</v>
      </c>
      <c r="R4" s="55" t="s">
        <v>54</v>
      </c>
      <c r="S4" s="55"/>
      <c r="T4" s="25" t="s">
        <v>55</v>
      </c>
    </row>
    <row r="5" spans="1:20" s="14" customFormat="1" ht="30" customHeight="1">
      <c r="A5" s="161">
        <f>TRANSPOSE(C4)</f>
        <v>1</v>
      </c>
      <c r="B5" s="163" t="s">
        <v>246</v>
      </c>
      <c r="C5" s="144"/>
      <c r="D5" s="145"/>
      <c r="E5" s="146"/>
      <c r="F5" s="172">
        <f>IF(AND(ISNUMBER(F6),ISNUMBER(H6)),IF(F6=H6,Seadista!B6,IF(F6-H6&gt;0,Seadista!B4,Seadista!B5)),"Mängimata")</f>
        <v>0</v>
      </c>
      <c r="G5" s="173"/>
      <c r="H5" s="174"/>
      <c r="I5" s="172">
        <f>IF(AND(ISNUMBER(I6),ISNUMBER(K6)),IF(I6=K6,Seadista!B6,IF(I6-K6&gt;0,Seadista!B4,Seadista!B5)),"Mängimata")</f>
        <v>2</v>
      </c>
      <c r="J5" s="173"/>
      <c r="K5" s="174"/>
      <c r="L5" s="172">
        <f>IF(AND(ISNUMBER(L6),ISNUMBER(N6)),IF(L6=N6,Seadista!B6,IF(L6-N6&gt;0,Seadista!B4,Seadista!B5)),"Mängimata")</f>
        <v>0</v>
      </c>
      <c r="M5" s="173"/>
      <c r="N5" s="174"/>
      <c r="O5" s="150">
        <f>SUMIF(C5:L5,"&gt;=0")</f>
        <v>2</v>
      </c>
      <c r="P5" s="152">
        <f>IF(AND(ISNUMBER(F6),ISNUMBER(H6),ISNUMBER(I6),ISNUMBER(K6),ISNUMBER(L6),ISNUMBER(N6)),F6-H6+I6-K6+L6-N6,"pooleli")</f>
        <v>-6</v>
      </c>
      <c r="Q5" s="42">
        <f>RANK($O5,$O$5:$O$12,-1)</f>
        <v>2</v>
      </c>
      <c r="R5" s="42">
        <f>RANK($P5,$P$5:$P$12,-1)*0.01</f>
        <v>0.02</v>
      </c>
      <c r="S5" s="42">
        <f>Q5+R5</f>
        <v>2.02</v>
      </c>
      <c r="T5" s="154">
        <f>IF(AND(ISNUMBER($S$5),ISNUMBER($S$7),ISNUMBER($S$9),ISNUMBER($S$11)),RANK($S5,$S$5:$S$12),"pooleli")</f>
        <v>3</v>
      </c>
    </row>
    <row r="6" spans="1:20" s="14" customFormat="1" ht="30" customHeight="1">
      <c r="A6" s="162"/>
      <c r="B6" s="164"/>
      <c r="C6" s="147"/>
      <c r="D6" s="148"/>
      <c r="E6" s="149"/>
      <c r="F6" s="43">
        <v>13</v>
      </c>
      <c r="G6" s="44" t="s">
        <v>56</v>
      </c>
      <c r="H6" s="45">
        <v>15</v>
      </c>
      <c r="I6" s="43">
        <v>13</v>
      </c>
      <c r="J6" s="44" t="s">
        <v>56</v>
      </c>
      <c r="K6" s="45">
        <v>12</v>
      </c>
      <c r="L6" s="43">
        <v>9</v>
      </c>
      <c r="M6" s="44" t="s">
        <v>56</v>
      </c>
      <c r="N6" s="45">
        <v>14</v>
      </c>
      <c r="O6" s="151"/>
      <c r="P6" s="153"/>
      <c r="Q6" s="46"/>
      <c r="R6" s="46"/>
      <c r="S6" s="46"/>
      <c r="T6" s="155"/>
    </row>
    <row r="7" spans="1:20" s="14" customFormat="1" ht="30" customHeight="1">
      <c r="A7" s="161">
        <f>TRANSPOSE(F4)</f>
        <v>2</v>
      </c>
      <c r="B7" s="163" t="s">
        <v>286</v>
      </c>
      <c r="C7" s="172">
        <f>IF(AND(ISNUMBER(C8),ISNUMBER(E8)),IF(C8=E8,Seadista!B6,IF(C8-E8&gt;0,Seadista!B4,Seadista!B5)),"Mängimata")</f>
        <v>2</v>
      </c>
      <c r="D7" s="173"/>
      <c r="E7" s="174"/>
      <c r="F7" s="144"/>
      <c r="G7" s="145"/>
      <c r="H7" s="146"/>
      <c r="I7" s="172">
        <f>IF(AND(ISNUMBER(I8),ISNUMBER(K8)),IF(I8=K8,Seadista!B6,IF(I8-K8&gt;0,Seadista!B4,Seadista!B5)),"Mängimata")</f>
        <v>2</v>
      </c>
      <c r="J7" s="173"/>
      <c r="K7" s="174"/>
      <c r="L7" s="172">
        <f>IF(AND(ISNUMBER(L8),ISNUMBER(N8)),IF(L8=N8,Seadista!B6,IF(L8-N8&gt;0,Seadista!B4,Seadista!B5)),"Mängimata")</f>
        <v>2</v>
      </c>
      <c r="M7" s="173"/>
      <c r="N7" s="174"/>
      <c r="O7" s="150">
        <f>SUMIF(C7:L7,"&gt;=0")</f>
        <v>6</v>
      </c>
      <c r="P7" s="152">
        <f>IF(AND(ISNUMBER(C8),ISNUMBER(E8),ISNUMBER(I8),ISNUMBER(K8),ISNUMBER(L8),ISNUMBER(N8)),C8-E8+I8-K8+L8-N8,"pooleli")</f>
        <v>26</v>
      </c>
      <c r="Q7" s="42">
        <f>RANK($O7,$O$5:$O$12,-1)</f>
        <v>4</v>
      </c>
      <c r="R7" s="42">
        <f>RANK($P7,$P$5:$P$12,-1)*0.01</f>
        <v>0.04</v>
      </c>
      <c r="S7" s="42">
        <f>Q7+R7</f>
        <v>4.04</v>
      </c>
      <c r="T7" s="154">
        <f>IF(AND(ISNUMBER($S$5),ISNUMBER($S$7),ISNUMBER($S$9),ISNUMBER($S$11)),RANK($S7,$S$5:$S$12),"pooleli")</f>
        <v>1</v>
      </c>
    </row>
    <row r="8" spans="1:20" s="14" customFormat="1" ht="30" customHeight="1">
      <c r="A8" s="162"/>
      <c r="B8" s="164"/>
      <c r="C8" s="43">
        <f>IF(ISBLANK(H6),"",H6)</f>
        <v>15</v>
      </c>
      <c r="D8" s="47" t="s">
        <v>56</v>
      </c>
      <c r="E8" s="45">
        <f>IF(ISBLANK(F6),"",F6)</f>
        <v>13</v>
      </c>
      <c r="F8" s="147"/>
      <c r="G8" s="148"/>
      <c r="H8" s="149"/>
      <c r="I8" s="43">
        <v>25</v>
      </c>
      <c r="J8" s="44" t="s">
        <v>56</v>
      </c>
      <c r="K8" s="45">
        <v>7</v>
      </c>
      <c r="L8" s="43">
        <v>18</v>
      </c>
      <c r="M8" s="44" t="s">
        <v>56</v>
      </c>
      <c r="N8" s="45">
        <v>12</v>
      </c>
      <c r="O8" s="151"/>
      <c r="P8" s="153"/>
      <c r="Q8" s="46"/>
      <c r="R8" s="42"/>
      <c r="S8" s="42"/>
      <c r="T8" s="155"/>
    </row>
    <row r="9" spans="1:20" s="14" customFormat="1" ht="30" customHeight="1">
      <c r="A9" s="161">
        <f>TRANSPOSE(I4)</f>
        <v>3</v>
      </c>
      <c r="B9" s="163" t="s">
        <v>262</v>
      </c>
      <c r="C9" s="172">
        <f>IF(AND(ISNUMBER(C10),ISNUMBER(E10)),IF(C10=E10,Seadista!B6,IF(C10-E10&gt;0,Seadista!B4,Seadista!B5)),"Mängimata")</f>
        <v>0</v>
      </c>
      <c r="D9" s="173"/>
      <c r="E9" s="174"/>
      <c r="F9" s="172">
        <f>IF(AND(ISNUMBER(F10),ISNUMBER(H10)),IF(F10=H10,Seadista!B6,IF(F10-H10&gt;0,Seadista!B4,Seadista!B5)),"Mängimata")</f>
        <v>0</v>
      </c>
      <c r="G9" s="173"/>
      <c r="H9" s="174"/>
      <c r="I9" s="144"/>
      <c r="J9" s="145"/>
      <c r="K9" s="146"/>
      <c r="L9" s="172">
        <f>IF(AND(ISNUMBER(L10),ISNUMBER(N10)),IF(L10=N10,Seadista!B6,IF(L10-N10&gt;0,Seadista!B4,Seadista!B5)),"Mängimata")</f>
        <v>0</v>
      </c>
      <c r="M9" s="173"/>
      <c r="N9" s="174"/>
      <c r="O9" s="150">
        <f>SUMIF(C9:L9,"&gt;=0")</f>
        <v>0</v>
      </c>
      <c r="P9" s="152">
        <f>IF(AND(ISNUMBER(C10),ISNUMBER(E10),ISNUMBER(F10),ISNUMBER(H10),ISNUMBER(L10),ISNUMBER(N10)),C10-E10+F10-H10+L10-N10,"pooleli")</f>
        <v>-37</v>
      </c>
      <c r="Q9" s="42">
        <f>RANK($O9,$O$5:$O$12,-1)</f>
        <v>1</v>
      </c>
      <c r="R9" s="42">
        <f>RANK($P9,$P$5:$P$12,-1)*0.01</f>
        <v>0.01</v>
      </c>
      <c r="S9" s="42">
        <f>Q9+R9</f>
        <v>1.01</v>
      </c>
      <c r="T9" s="154">
        <f>IF(AND(ISNUMBER($S$5),ISNUMBER($S$7),ISNUMBER($S$9),ISNUMBER($S$11)),RANK($S9,$S$5:$S$12),"pooleli")</f>
        <v>4</v>
      </c>
    </row>
    <row r="10" spans="1:20" s="14" customFormat="1" ht="30" customHeight="1">
      <c r="A10" s="162"/>
      <c r="B10" s="164"/>
      <c r="C10" s="43">
        <f>IF(ISBLANK(K6),"",K6)</f>
        <v>12</v>
      </c>
      <c r="D10" s="44" t="s">
        <v>56</v>
      </c>
      <c r="E10" s="45">
        <f>IF(ISBLANK(I6),"",I6)</f>
        <v>13</v>
      </c>
      <c r="F10" s="43">
        <f>IF(ISBLANK(K8),"",K8)</f>
        <v>7</v>
      </c>
      <c r="G10" s="44" t="s">
        <v>56</v>
      </c>
      <c r="H10" s="45">
        <f>IF(ISBLANK(I8),"",I8)</f>
        <v>25</v>
      </c>
      <c r="I10" s="147"/>
      <c r="J10" s="148"/>
      <c r="K10" s="149"/>
      <c r="L10" s="43">
        <v>9</v>
      </c>
      <c r="M10" s="44" t="s">
        <v>56</v>
      </c>
      <c r="N10" s="45">
        <v>27</v>
      </c>
      <c r="O10" s="151"/>
      <c r="P10" s="153"/>
      <c r="Q10" s="46"/>
      <c r="R10" s="42"/>
      <c r="S10" s="42"/>
      <c r="T10" s="155"/>
    </row>
    <row r="11" spans="1:20" s="14" customFormat="1" ht="30" customHeight="1">
      <c r="A11" s="161">
        <f>TRANSPOSE(L4)</f>
        <v>4</v>
      </c>
      <c r="B11" s="163" t="s">
        <v>244</v>
      </c>
      <c r="C11" s="172">
        <f>IF(AND(ISNUMBER(C12),ISNUMBER(E12)),IF(C12=E12,Seadista!B6,IF(C12-E12&gt;0,Seadista!B4,Seadista!B5)),"Mängimata")</f>
        <v>2</v>
      </c>
      <c r="D11" s="173"/>
      <c r="E11" s="174"/>
      <c r="F11" s="172">
        <f>IF(AND(ISNUMBER(F12),ISNUMBER(H12)),IF(F12=H12,Seadista!B6,IF(F12-H12&gt;0,Seadista!B4,Seadista!B5)),"Mängimata")</f>
        <v>0</v>
      </c>
      <c r="G11" s="173"/>
      <c r="H11" s="174"/>
      <c r="I11" s="172">
        <f>IF(AND(ISNUMBER(I12),ISNUMBER(K12)),IF(I12=K12,Seadista!B6,IF(I12-K12&gt;0,Seadista!B4,Seadista!B5)),"Mängimata")</f>
        <v>2</v>
      </c>
      <c r="J11" s="173"/>
      <c r="K11" s="174"/>
      <c r="L11" s="144"/>
      <c r="M11" s="145"/>
      <c r="N11" s="146"/>
      <c r="O11" s="150">
        <f>SUMIF(C11:M11,"&gt;=0")</f>
        <v>4</v>
      </c>
      <c r="P11" s="175">
        <f>IF(AND(ISNUMBER(C12),ISNUMBER(E12),ISNUMBER(F12),ISNUMBER(H12),ISNUMBER(I12),ISNUMBER(K12)),C12-E12+F12-H12+I12-K12,"pooleli")</f>
        <v>17</v>
      </c>
      <c r="Q11" s="46">
        <f>RANK($O11,$O$5:$O$12,-1)</f>
        <v>3</v>
      </c>
      <c r="R11" s="42">
        <f>RANK($P11,$P$5:$P$12,-1)*0.01</f>
        <v>0.03</v>
      </c>
      <c r="S11" s="42">
        <f>Q11+R11</f>
        <v>3.03</v>
      </c>
      <c r="T11" s="154">
        <f>IF(AND(ISNUMBER($S$5),ISNUMBER($S$7),ISNUMBER($S$9),ISNUMBER($S$11)),RANK($S11,$S$5:$S$12),"pooleli")</f>
        <v>2</v>
      </c>
    </row>
    <row r="12" spans="1:20" s="14" customFormat="1" ht="30" customHeight="1">
      <c r="A12" s="162"/>
      <c r="B12" s="164"/>
      <c r="C12" s="43">
        <f>IF(ISBLANK(N6),"",N6)</f>
        <v>14</v>
      </c>
      <c r="D12" s="44" t="s">
        <v>56</v>
      </c>
      <c r="E12" s="45">
        <f>IF(ISBLANK(L6),"",L6)</f>
        <v>9</v>
      </c>
      <c r="F12" s="43">
        <f>IF(ISBLANK(N8),"",N8)</f>
        <v>12</v>
      </c>
      <c r="G12" s="44" t="s">
        <v>56</v>
      </c>
      <c r="H12" s="45">
        <f>IF(ISBLANK(L8),"",L8)</f>
        <v>18</v>
      </c>
      <c r="I12" s="43">
        <f>IF(ISBLANK(N10),"",N10)</f>
        <v>27</v>
      </c>
      <c r="J12" s="44" t="s">
        <v>56</v>
      </c>
      <c r="K12" s="45">
        <f>IF(ISBLANK(L10),"",L10)</f>
        <v>9</v>
      </c>
      <c r="L12" s="147"/>
      <c r="M12" s="148"/>
      <c r="N12" s="149"/>
      <c r="O12" s="151"/>
      <c r="P12" s="176"/>
      <c r="Q12" s="46"/>
      <c r="R12" s="42"/>
      <c r="S12" s="42"/>
      <c r="T12" s="155"/>
    </row>
  </sheetData>
  <mergeCells count="41">
    <mergeCell ref="A3:T3"/>
    <mergeCell ref="C4:E4"/>
    <mergeCell ref="F4:H4"/>
    <mergeCell ref="I4:K4"/>
    <mergeCell ref="L4:N4"/>
    <mergeCell ref="L5:N5"/>
    <mergeCell ref="O5:O6"/>
    <mergeCell ref="P5:P6"/>
    <mergeCell ref="T5:T6"/>
    <mergeCell ref="A7:A8"/>
    <mergeCell ref="B7:B8"/>
    <mergeCell ref="C7:E7"/>
    <mergeCell ref="F7:H8"/>
    <mergeCell ref="I7:K7"/>
    <mergeCell ref="L7:N7"/>
    <mergeCell ref="A5:A6"/>
    <mergeCell ref="B5:B6"/>
    <mergeCell ref="C5:E6"/>
    <mergeCell ref="F5:H5"/>
    <mergeCell ref="I5:K5"/>
    <mergeCell ref="O7:O8"/>
    <mergeCell ref="P7:P8"/>
    <mergeCell ref="T7:T8"/>
    <mergeCell ref="A9:A10"/>
    <mergeCell ref="B9:B10"/>
    <mergeCell ref="C9:E9"/>
    <mergeCell ref="F9:H9"/>
    <mergeCell ref="I9:K10"/>
    <mergeCell ref="L9:N9"/>
    <mergeCell ref="O9:O10"/>
    <mergeCell ref="T11:T12"/>
    <mergeCell ref="P9:P10"/>
    <mergeCell ref="T9:T10"/>
    <mergeCell ref="A11:A12"/>
    <mergeCell ref="B11:B12"/>
    <mergeCell ref="C11:E11"/>
    <mergeCell ref="F11:H11"/>
    <mergeCell ref="I11:K11"/>
    <mergeCell ref="L11:N12"/>
    <mergeCell ref="O11:O12"/>
    <mergeCell ref="P11:P12"/>
  </mergeCells>
  <pageMargins left="0.70866141732283472" right="0.70866141732283472" top="0.74803149606299213" bottom="0.74803149606299213" header="0.31496062992125984" footer="0.31496062992125984"/>
  <pageSetup paperSize="9"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4"/>
  <sheetViews>
    <sheetView topLeftCell="A3" zoomScale="90" zoomScaleNormal="90" workbookViewId="0">
      <selection activeCell="O9" sqref="O9:Q9"/>
    </sheetView>
  </sheetViews>
  <sheetFormatPr defaultColWidth="8.7109375" defaultRowHeight="15.75"/>
  <cols>
    <col min="1" max="1" width="4.42578125" style="21" customWidth="1"/>
    <col min="2" max="2" width="27.28515625" style="16" customWidth="1"/>
    <col min="3" max="3" width="4.7109375" style="17" customWidth="1"/>
    <col min="4" max="4" width="2" style="17" customWidth="1"/>
    <col min="5" max="6" width="4.7109375" style="17" customWidth="1"/>
    <col min="7" max="7" width="2" style="17" customWidth="1"/>
    <col min="8" max="9" width="4.7109375" style="17" customWidth="1"/>
    <col min="10" max="10" width="2" style="17" customWidth="1"/>
    <col min="11" max="11" width="4.7109375" style="17" customWidth="1"/>
    <col min="12" max="12" width="4.7109375" style="16" customWidth="1"/>
    <col min="13" max="13" width="2" style="16" customWidth="1"/>
    <col min="14" max="14" width="4.7109375" style="16" customWidth="1"/>
    <col min="15" max="15" width="4.7109375" style="22" customWidth="1"/>
    <col min="16" max="16" width="2" style="22" customWidth="1"/>
    <col min="17" max="17" width="4.7109375" style="22" customWidth="1"/>
    <col min="18" max="19" width="10.7109375" style="16" customWidth="1"/>
    <col min="20" max="22" width="14.42578125" style="18" hidden="1" customWidth="1"/>
    <col min="23" max="23" width="10.7109375" style="18" customWidth="1"/>
  </cols>
  <sheetData>
    <row r="1" spans="1:23" s="15" customFormat="1" ht="52.5" customHeight="1">
      <c r="B1" s="90" t="str">
        <f>TRANSPOSE(Seadista!A9)</f>
        <v>Tallinn Handball Cup 2015</v>
      </c>
      <c r="N1" s="14"/>
      <c r="O1" s="14"/>
      <c r="P1" s="14"/>
      <c r="Q1" s="14"/>
    </row>
    <row r="2" spans="1:23" s="16" customFormat="1" ht="37.5" customHeight="1">
      <c r="B2" s="92"/>
      <c r="C2" s="17"/>
      <c r="D2" s="17"/>
      <c r="E2" s="17"/>
      <c r="F2" s="17"/>
      <c r="G2" s="17"/>
      <c r="H2" s="17"/>
      <c r="I2" s="17"/>
      <c r="J2" s="17"/>
      <c r="K2" s="17"/>
      <c r="N2" s="18"/>
      <c r="O2" s="18"/>
      <c r="P2" s="18"/>
      <c r="Q2" s="18"/>
    </row>
    <row r="3" spans="1:23" s="19" customFormat="1" ht="30" customHeight="1">
      <c r="A3" s="166" t="s">
        <v>310</v>
      </c>
      <c r="B3" s="167"/>
      <c r="C3" s="167"/>
      <c r="D3" s="167"/>
      <c r="E3" s="167"/>
      <c r="F3" s="167"/>
      <c r="G3" s="167"/>
      <c r="H3" s="167"/>
      <c r="I3" s="167"/>
      <c r="J3" s="167"/>
      <c r="K3" s="167"/>
      <c r="L3" s="167"/>
      <c r="M3" s="167"/>
      <c r="N3" s="167"/>
      <c r="O3" s="167"/>
      <c r="P3" s="167"/>
      <c r="Q3" s="167"/>
      <c r="R3" s="167"/>
      <c r="S3" s="167"/>
      <c r="T3" s="167"/>
      <c r="U3" s="167"/>
      <c r="V3" s="167"/>
      <c r="W3" s="168"/>
    </row>
    <row r="4" spans="1:23" s="20" customFormat="1" ht="20.25" customHeight="1">
      <c r="A4" s="52"/>
      <c r="B4" s="53" t="s">
        <v>50</v>
      </c>
      <c r="C4" s="169">
        <v>1</v>
      </c>
      <c r="D4" s="170"/>
      <c r="E4" s="171"/>
      <c r="F4" s="169">
        <v>2</v>
      </c>
      <c r="G4" s="170"/>
      <c r="H4" s="171"/>
      <c r="I4" s="169">
        <v>3</v>
      </c>
      <c r="J4" s="170"/>
      <c r="K4" s="171"/>
      <c r="L4" s="169">
        <v>4</v>
      </c>
      <c r="M4" s="170"/>
      <c r="N4" s="171"/>
      <c r="O4" s="169">
        <v>5</v>
      </c>
      <c r="P4" s="170"/>
      <c r="Q4" s="171"/>
      <c r="R4" s="25" t="s">
        <v>51</v>
      </c>
      <c r="S4" s="25" t="s">
        <v>52</v>
      </c>
      <c r="T4" s="54" t="s">
        <v>53</v>
      </c>
      <c r="U4" s="54" t="s">
        <v>54</v>
      </c>
      <c r="V4" s="54"/>
      <c r="W4" s="25" t="s">
        <v>55</v>
      </c>
    </row>
    <row r="5" spans="1:23" s="14" customFormat="1" ht="30" customHeight="1">
      <c r="A5" s="161">
        <f>TRANSPOSE(C4)</f>
        <v>1</v>
      </c>
      <c r="B5" s="163" t="s">
        <v>262</v>
      </c>
      <c r="C5" s="144"/>
      <c r="D5" s="145"/>
      <c r="E5" s="146"/>
      <c r="F5" s="156">
        <f>IF(AND(ISNUMBER(F6),ISNUMBER(H6)),IF(F6=H6,Seadista!B6,IF(F6-H6&gt;0,Seadista!B4,Seadista!B5)),"Mängimata")</f>
        <v>2</v>
      </c>
      <c r="G5" s="157"/>
      <c r="H5" s="158"/>
      <c r="I5" s="156">
        <f>IF(AND(ISNUMBER(I6),ISNUMBER(K6)),IF(I6=K6,Seadista!B6,IF(I6-K6&gt;0,Seadista!B4,Seadista!B5)),"Mängimata")</f>
        <v>2</v>
      </c>
      <c r="J5" s="157"/>
      <c r="K5" s="158"/>
      <c r="L5" s="156">
        <f>IF(AND(ISNUMBER(L6),ISNUMBER(N6)),IF(L6=N6,Seadista!$B$6,IF(L6-N6&gt;0,Seadista!$B$4,Seadista!$B$5)),"Mängimata")</f>
        <v>2</v>
      </c>
      <c r="M5" s="157"/>
      <c r="N5" s="158"/>
      <c r="O5" s="156">
        <f>IF(AND(ISNUMBER(O6),ISNUMBER(Q6)),IF(O6=Q6,Seadista!$B$6,IF(O6-Q6&gt;0,Seadista!$B$4,Seadista!$B$5)),"Mängimata")</f>
        <v>0</v>
      </c>
      <c r="P5" s="157"/>
      <c r="Q5" s="158"/>
      <c r="R5" s="150">
        <f>SUMIF($C5:$O5,"&gt;=0")</f>
        <v>6</v>
      </c>
      <c r="S5" s="152">
        <f>IF(AND(ISNUMBER(F6),ISNUMBER(H6),ISNUMBER(I6),ISNUMBER(K6),ISNUMBER(L6),ISNUMBER(N6),ISNUMBER(O6),ISNUMBER(Q6)),F6-H6+I6-K6+L6-N6+O6-Q6,"pooleli")</f>
        <v>40</v>
      </c>
      <c r="T5" s="26">
        <f>RANK($R5,$R$5:$R$14,-1)</f>
        <v>4</v>
      </c>
      <c r="U5" s="27">
        <f>RANK($S5,$S$5:$S$14,-1)*0.01</f>
        <v>0.04</v>
      </c>
      <c r="V5" s="28">
        <f>T5+U5</f>
        <v>4.04</v>
      </c>
      <c r="W5" s="154">
        <f>IF(AND(ISNUMBER($V$5),ISNUMBER($V$7),ISNUMBER($V$9),ISNUMBER($V$11),ISNUMBER($V$13)),RANK($V5,$V$5:$V$14),"pooleli")</f>
        <v>2</v>
      </c>
    </row>
    <row r="6" spans="1:23" s="14" customFormat="1" ht="30" customHeight="1">
      <c r="A6" s="162"/>
      <c r="B6" s="164"/>
      <c r="C6" s="147"/>
      <c r="D6" s="148"/>
      <c r="E6" s="149"/>
      <c r="F6" s="29">
        <v>33</v>
      </c>
      <c r="G6" s="30" t="s">
        <v>56</v>
      </c>
      <c r="H6" s="31">
        <v>3</v>
      </c>
      <c r="I6" s="29">
        <v>14</v>
      </c>
      <c r="J6" s="30" t="s">
        <v>56</v>
      </c>
      <c r="K6" s="31">
        <v>11</v>
      </c>
      <c r="L6" s="29">
        <v>21</v>
      </c>
      <c r="M6" s="30" t="s">
        <v>56</v>
      </c>
      <c r="N6" s="31">
        <v>11</v>
      </c>
      <c r="O6" s="29">
        <v>17</v>
      </c>
      <c r="P6" s="30" t="s">
        <v>56</v>
      </c>
      <c r="Q6" s="31">
        <v>20</v>
      </c>
      <c r="R6" s="165"/>
      <c r="S6" s="159"/>
      <c r="T6" s="32"/>
      <c r="U6" s="33"/>
      <c r="V6" s="34"/>
      <c r="W6" s="160"/>
    </row>
    <row r="7" spans="1:23" s="14" customFormat="1" ht="30" customHeight="1">
      <c r="A7" s="161">
        <f>TRANSPOSE(F4)</f>
        <v>2</v>
      </c>
      <c r="B7" s="163" t="s">
        <v>311</v>
      </c>
      <c r="C7" s="156">
        <f>IF(AND(ISNUMBER(C8),ISNUMBER(E8)),IF(C8=E8,Seadista!B6,IF(C8-E8&gt;0,Seadista!B4,Seadista!B5)),"Mängimata")</f>
        <v>0</v>
      </c>
      <c r="D7" s="157"/>
      <c r="E7" s="158"/>
      <c r="F7" s="144"/>
      <c r="G7" s="145"/>
      <c r="H7" s="146"/>
      <c r="I7" s="156">
        <f>IF(AND(ISNUMBER(I8),ISNUMBER(K8)),IF(I8=K8,Seadista!B6,IF(I8-K8&gt;0,Seadista!B4,Seadista!B5)),"Mängimata")</f>
        <v>0</v>
      </c>
      <c r="J7" s="157"/>
      <c r="K7" s="158"/>
      <c r="L7" s="156">
        <f>IF(AND(ISNUMBER(L8),ISNUMBER(N8)),IF(L8=N8,Seadista!B6,IF(L8-N8&gt;0,Seadista!B4,Seadista!B5)),"Mängimata")</f>
        <v>2</v>
      </c>
      <c r="M7" s="157"/>
      <c r="N7" s="158"/>
      <c r="O7" s="156">
        <f>IF(AND(ISNUMBER(O8),ISNUMBER(Q8)),IF(O8=Q8,Seadista!$B$6,IF(O8-Q8&gt;0,Seadista!$B$4,Seadista!$B$5)),"Mängimata")</f>
        <v>0</v>
      </c>
      <c r="P7" s="157"/>
      <c r="Q7" s="158"/>
      <c r="R7" s="150">
        <f>SUMIF($C7:$O7,"&gt;=0")</f>
        <v>2</v>
      </c>
      <c r="S7" s="152">
        <f>IF(AND(ISNUMBER(C8),ISNUMBER(E8),ISNUMBER(I8),ISNUMBER(K8),ISNUMBER(L8),ISNUMBER(N8),ISNUMBER(O8),ISNUMBER(Q8)),C8-E8+I8-K8+L8-N8+O8-Q8,"pooleli")</f>
        <v>-86</v>
      </c>
      <c r="T7" s="26">
        <f>RANK($R7,$R$5:$R$14,-1)</f>
        <v>2</v>
      </c>
      <c r="U7" s="27">
        <f>RANK($S7,$S$5:$S$14,-1)*0.01</f>
        <v>0.01</v>
      </c>
      <c r="V7" s="28">
        <f>T7+U7</f>
        <v>2.0099999999999998</v>
      </c>
      <c r="W7" s="154">
        <f>IF(AND(ISNUMBER($V$5),ISNUMBER($V$7),ISNUMBER($V$9),ISNUMBER($V$11),ISNUMBER($V$13)),RANK($V7,$V$5:$V$14),"pooleli")</f>
        <v>4</v>
      </c>
    </row>
    <row r="8" spans="1:23" s="14" customFormat="1" ht="30" customHeight="1">
      <c r="A8" s="162"/>
      <c r="B8" s="164"/>
      <c r="C8" s="29">
        <f>IF(ISBLANK(H6),"",H6)</f>
        <v>3</v>
      </c>
      <c r="D8" s="30" t="s">
        <v>56</v>
      </c>
      <c r="E8" s="31">
        <f>IF(ISBLANK(F6),"",F6)</f>
        <v>33</v>
      </c>
      <c r="F8" s="147"/>
      <c r="G8" s="148"/>
      <c r="H8" s="149"/>
      <c r="I8" s="29">
        <v>2</v>
      </c>
      <c r="J8" s="30" t="s">
        <v>56</v>
      </c>
      <c r="K8" s="31">
        <v>33</v>
      </c>
      <c r="L8" s="29">
        <v>12</v>
      </c>
      <c r="M8" s="30" t="s">
        <v>56</v>
      </c>
      <c r="N8" s="31">
        <v>11</v>
      </c>
      <c r="O8" s="29">
        <v>6</v>
      </c>
      <c r="P8" s="30" t="s">
        <v>56</v>
      </c>
      <c r="Q8" s="31">
        <v>32</v>
      </c>
      <c r="R8" s="151"/>
      <c r="S8" s="159"/>
      <c r="T8" s="35"/>
      <c r="U8" s="36"/>
      <c r="V8" s="37"/>
      <c r="W8" s="160"/>
    </row>
    <row r="9" spans="1:23" s="14" customFormat="1" ht="30" customHeight="1">
      <c r="A9" s="161">
        <f>TRANSPOSE(I4)</f>
        <v>3</v>
      </c>
      <c r="B9" s="163" t="s">
        <v>264</v>
      </c>
      <c r="C9" s="156">
        <f>IF(AND(ISNUMBER(C10),ISNUMBER(E10)),IF(C10=E10,Seadista!B6,IF(C10-E10&gt;0,Seadista!B4,Seadista!B5)),"Mängimata")</f>
        <v>0</v>
      </c>
      <c r="D9" s="157"/>
      <c r="E9" s="158"/>
      <c r="F9" s="156">
        <f>IF(AND(ISNUMBER(F10),ISNUMBER(H10)),IF(F10=H10,Seadista!B6,IF(F10-H10&gt;0,Seadista!B4,Seadista!B5)),"Mängimata")</f>
        <v>2</v>
      </c>
      <c r="G9" s="157"/>
      <c r="H9" s="158"/>
      <c r="I9" s="144"/>
      <c r="J9" s="145"/>
      <c r="K9" s="146"/>
      <c r="L9" s="156">
        <f>IF(AND(ISNUMBER(L10),ISNUMBER(N10)),IF(L10=N10,Seadista!B6,IF(L10-N10&gt;0,Seadista!B4,Seadista!B5)),"Mängimata")</f>
        <v>2</v>
      </c>
      <c r="M9" s="157"/>
      <c r="N9" s="158"/>
      <c r="O9" s="156">
        <f>IF(AND(ISNUMBER(O10),ISNUMBER(Q10)),IF(O10=Q10,Seadista!$B$6,IF(O10-Q10&gt;0,Seadista!$B$4,Seadista!$B$5)),"Mängimata")</f>
        <v>0</v>
      </c>
      <c r="P9" s="157"/>
      <c r="Q9" s="158"/>
      <c r="R9" s="165">
        <f>SUMIF($C9:$O9,"&gt;=0")</f>
        <v>4</v>
      </c>
      <c r="S9" s="152">
        <f>IF(AND(ISNUMBER(F10),ISNUMBER(H10),ISNUMBER(C10),ISNUMBER(E10),ISNUMBER(L10),ISNUMBER(N10),ISNUMBER(O10),ISNUMBER(Q10)),F10-H10+C10-E10+L10-N10+O10-Q10,"pooleli")</f>
        <v>31</v>
      </c>
      <c r="T9" s="38">
        <f>RANK($R9,$R$5:$R$14,-1)</f>
        <v>3</v>
      </c>
      <c r="U9" s="38">
        <f>RANK($S9,$S$5:$S$14,-1)*0.01</f>
        <v>0.03</v>
      </c>
      <c r="V9" s="38">
        <f>T9+U9</f>
        <v>3.03</v>
      </c>
      <c r="W9" s="154">
        <f>IF(AND(ISNUMBER($V$5),ISNUMBER($V$7),ISNUMBER($V$9),ISNUMBER($V$11),ISNUMBER($V$13)),RANK($V9,$V$5:$V$14),"pooleli")</f>
        <v>3</v>
      </c>
    </row>
    <row r="10" spans="1:23" s="14" customFormat="1" ht="30" customHeight="1">
      <c r="A10" s="162"/>
      <c r="B10" s="164"/>
      <c r="C10" s="29">
        <f>IF(ISBLANK(K6),"",K6)</f>
        <v>11</v>
      </c>
      <c r="D10" s="30" t="s">
        <v>56</v>
      </c>
      <c r="E10" s="31">
        <f>IF(ISBLANK(I6),"",I6)</f>
        <v>14</v>
      </c>
      <c r="F10" s="29">
        <f>IF(ISBLANK(K8),"",K8)</f>
        <v>33</v>
      </c>
      <c r="G10" s="30" t="s">
        <v>56</v>
      </c>
      <c r="H10" s="31">
        <f>IF(ISBLANK(I8),"",I8)</f>
        <v>2</v>
      </c>
      <c r="I10" s="147"/>
      <c r="J10" s="148"/>
      <c r="K10" s="149"/>
      <c r="L10" s="29">
        <v>25</v>
      </c>
      <c r="M10" s="30" t="s">
        <v>56</v>
      </c>
      <c r="N10" s="31">
        <v>13</v>
      </c>
      <c r="O10" s="29">
        <v>11</v>
      </c>
      <c r="P10" s="30" t="s">
        <v>56</v>
      </c>
      <c r="Q10" s="31">
        <v>20</v>
      </c>
      <c r="R10" s="165"/>
      <c r="S10" s="159"/>
      <c r="T10" s="38"/>
      <c r="U10" s="38"/>
      <c r="V10" s="38"/>
      <c r="W10" s="160"/>
    </row>
    <row r="11" spans="1:23" s="14" customFormat="1" ht="30" customHeight="1">
      <c r="A11" s="161">
        <f>TRANSPOSE(L4)</f>
        <v>4</v>
      </c>
      <c r="B11" s="163" t="s">
        <v>265</v>
      </c>
      <c r="C11" s="156">
        <f>IF(AND(ISNUMBER(C12),ISNUMBER(E12)),IF(C12=E12,Seadista!$B$6,IF(C12-E12&gt;0,Seadista!$B$4,Seadista!$B$5)),"Mängimata")</f>
        <v>0</v>
      </c>
      <c r="D11" s="157"/>
      <c r="E11" s="158"/>
      <c r="F11" s="156">
        <f>IF(AND(ISNUMBER(F12),ISNUMBER(H12)),IF(F12=H12,Seadista!$B$6,IF(F12-H12&gt;0,Seadista!$B$4,Seadista!$B$5)),"Mängimata")</f>
        <v>0</v>
      </c>
      <c r="G11" s="157"/>
      <c r="H11" s="158"/>
      <c r="I11" s="156">
        <f>IF(AND(ISNUMBER(I12),ISNUMBER(K12)),IF(I12=K12,Seadista!$B$6,IF(I12-K12&gt;0,Seadista!$B$4,Seadista!$B$5)),"Mängimata")</f>
        <v>0</v>
      </c>
      <c r="J11" s="157"/>
      <c r="K11" s="158"/>
      <c r="L11" s="144"/>
      <c r="M11" s="145"/>
      <c r="N11" s="146"/>
      <c r="O11" s="156">
        <f>IF(AND(ISNUMBER(O12),ISNUMBER(Q12)),IF(O12=Q12,Seadista!$B$6,IF(O12-Q12&gt;0,Seadista!$B$4,Seadista!$B$5)),"Mängimata")</f>
        <v>0</v>
      </c>
      <c r="P11" s="157"/>
      <c r="Q11" s="158"/>
      <c r="R11" s="150">
        <f>SUMIF($C11:$O11,"&gt;=0")</f>
        <v>0</v>
      </c>
      <c r="S11" s="152">
        <f>IF(AND(ISNUMBER(F12),ISNUMBER(H12),ISNUMBER(I12),ISNUMBER(K12),ISNUMBER(C12),ISNUMBER(E12),ISNUMBER(O12),ISNUMBER(Q12)),F12-H12+I12-K12+C12-E12+O12-Q12,"pooleli")</f>
        <v>-40</v>
      </c>
      <c r="T11" s="26">
        <f>RANK($R11,$R$5:$R$14,-1)</f>
        <v>1</v>
      </c>
      <c r="U11" s="27">
        <f>RANK($S11,$S$5:$S$14,-1)*0.01</f>
        <v>0.02</v>
      </c>
      <c r="V11" s="28">
        <f>T11+U11</f>
        <v>1.02</v>
      </c>
      <c r="W11" s="154">
        <f>IF(AND(ISNUMBER($V$5),ISNUMBER($V$7),ISNUMBER($V$9),ISNUMBER($V$11),ISNUMBER($V$13)),RANK($V11,$V$5:$V$14),"pooleli")</f>
        <v>5</v>
      </c>
    </row>
    <row r="12" spans="1:23" s="14" customFormat="1" ht="30" customHeight="1">
      <c r="A12" s="162"/>
      <c r="B12" s="164"/>
      <c r="C12" s="29">
        <f>IF(ISBLANK(N6),"",N6)</f>
        <v>11</v>
      </c>
      <c r="D12" s="30" t="s">
        <v>56</v>
      </c>
      <c r="E12" s="31">
        <f>IF(ISBLANK(L6),"",L6)</f>
        <v>21</v>
      </c>
      <c r="F12" s="29">
        <f>IF(ISBLANK(N8),"",N8)</f>
        <v>11</v>
      </c>
      <c r="G12" s="30" t="s">
        <v>56</v>
      </c>
      <c r="H12" s="31">
        <f>IF(ISBLANK(L8),"",L8)</f>
        <v>12</v>
      </c>
      <c r="I12" s="29">
        <f>IF(ISBLANK(N10),"",N10)</f>
        <v>13</v>
      </c>
      <c r="J12" s="30" t="s">
        <v>56</v>
      </c>
      <c r="K12" s="31">
        <f>IF(ISBLANK(L10),"",L10)</f>
        <v>25</v>
      </c>
      <c r="L12" s="147"/>
      <c r="M12" s="148"/>
      <c r="N12" s="149"/>
      <c r="O12" s="29">
        <v>8</v>
      </c>
      <c r="P12" s="30" t="s">
        <v>56</v>
      </c>
      <c r="Q12" s="31">
        <v>25</v>
      </c>
      <c r="R12" s="151"/>
      <c r="S12" s="159"/>
      <c r="T12" s="35"/>
      <c r="U12" s="36"/>
      <c r="V12" s="37"/>
      <c r="W12" s="160"/>
    </row>
    <row r="13" spans="1:23" s="16" customFormat="1" ht="30" customHeight="1">
      <c r="A13" s="161">
        <f>TRANSPOSE(O4)</f>
        <v>5</v>
      </c>
      <c r="B13" s="163" t="s">
        <v>325</v>
      </c>
      <c r="C13" s="156">
        <f>IF(AND(ISNUMBER(C14),ISNUMBER(E14)),IF(C14=E14,Seadista!$B$6,IF(C14-E14&gt;0,Seadista!$B$4,Seadista!$B$5)),"Mängimata")</f>
        <v>2</v>
      </c>
      <c r="D13" s="157"/>
      <c r="E13" s="158"/>
      <c r="F13" s="156">
        <f>IF(AND(ISNUMBER(F14),ISNUMBER(H14)),IF(F14=H14,Seadista!$B$6,IF(F14-H14&gt;0,Seadista!$B$4,Seadista!$B$5)),"Mängimata")</f>
        <v>2</v>
      </c>
      <c r="G13" s="157"/>
      <c r="H13" s="158"/>
      <c r="I13" s="156">
        <f>IF(AND(ISNUMBER(I14),ISNUMBER(K14)),IF(I14=K14,Seadista!$B$6,IF(I14-K14&gt;0,Seadista!$B$4,Seadista!$B$5)),"Mängimata")</f>
        <v>2</v>
      </c>
      <c r="J13" s="157"/>
      <c r="K13" s="158"/>
      <c r="L13" s="156">
        <f>IF(AND(ISNUMBER(L14),ISNUMBER(N14)),IF(L14=N14,Seadista!$B$6,IF(L14-N14&gt;0,Seadista!$B$4,Seadista!$B$5)),"Mängimata")</f>
        <v>2</v>
      </c>
      <c r="M13" s="157"/>
      <c r="N13" s="158"/>
      <c r="O13" s="144"/>
      <c r="P13" s="145"/>
      <c r="Q13" s="146"/>
      <c r="R13" s="150">
        <f>SUMIF($C13:$P13,"&gt;=0")</f>
        <v>8</v>
      </c>
      <c r="S13" s="152">
        <f>IF(AND(ISNUMBER(C14),ISNUMBER(E14),ISNUMBER(F14),ISNUMBER(H14),ISNUMBER(I14),ISNUMBER(K14),ISNUMBER(L14),ISNUMBER(N14)),C14-E14+F14-H14+I14-K14+L14-N14,"pooleli")</f>
        <v>55</v>
      </c>
      <c r="T13" s="39">
        <f>RANK($R13,$R$5:$R$14,-1)</f>
        <v>5</v>
      </c>
      <c r="U13" s="38">
        <f>RANK($S13,$S$5:$S$14,-1)*0.01</f>
        <v>0.05</v>
      </c>
      <c r="V13" s="40">
        <f>T13+U13</f>
        <v>5.05</v>
      </c>
      <c r="W13" s="154">
        <f>IF(AND(ISNUMBER($V$5),ISNUMBER($V$7),ISNUMBER($V$9),ISNUMBER($V$11),ISNUMBER($V$13)),RANK($V13,$V$5:$V$14),"pooleli")</f>
        <v>1</v>
      </c>
    </row>
    <row r="14" spans="1:23" s="16" customFormat="1" ht="30" customHeight="1">
      <c r="A14" s="162"/>
      <c r="B14" s="164"/>
      <c r="C14" s="29">
        <f>IF(ISBLANK(Q$6),"",Q$6)</f>
        <v>20</v>
      </c>
      <c r="D14" s="30" t="s">
        <v>56</v>
      </c>
      <c r="E14" s="31">
        <f>IF(ISBLANK(O$6),"",O$6)</f>
        <v>17</v>
      </c>
      <c r="F14" s="29">
        <f>IF(ISBLANK(Q8),"",Q8)</f>
        <v>32</v>
      </c>
      <c r="G14" s="30" t="s">
        <v>56</v>
      </c>
      <c r="H14" s="31">
        <f>IF(ISBLANK(O8),"",O8)</f>
        <v>6</v>
      </c>
      <c r="I14" s="29">
        <f>IF(ISBLANK(Q10),"",Q10)</f>
        <v>20</v>
      </c>
      <c r="J14" s="30" t="s">
        <v>56</v>
      </c>
      <c r="K14" s="31">
        <f>IF(ISBLANK(O10),"",O10)</f>
        <v>11</v>
      </c>
      <c r="L14" s="29">
        <f>IF(ISBLANK(Q12),"",Q12)</f>
        <v>25</v>
      </c>
      <c r="M14" s="30" t="s">
        <v>56</v>
      </c>
      <c r="N14" s="31">
        <f>IF(ISBLANK(O12),"",O12)</f>
        <v>8</v>
      </c>
      <c r="O14" s="147"/>
      <c r="P14" s="148"/>
      <c r="Q14" s="149"/>
      <c r="R14" s="151"/>
      <c r="S14" s="153"/>
      <c r="T14" s="36"/>
      <c r="U14" s="36"/>
      <c r="V14" s="36"/>
      <c r="W14" s="155"/>
    </row>
  </sheetData>
  <mergeCells count="56">
    <mergeCell ref="A3:W3"/>
    <mergeCell ref="C4:E4"/>
    <mergeCell ref="F4:H4"/>
    <mergeCell ref="I4:K4"/>
    <mergeCell ref="L4:N4"/>
    <mergeCell ref="O4:Q4"/>
    <mergeCell ref="O5:Q5"/>
    <mergeCell ref="R5:R6"/>
    <mergeCell ref="S5:S6"/>
    <mergeCell ref="W5:W6"/>
    <mergeCell ref="A7:A8"/>
    <mergeCell ref="B7:B8"/>
    <mergeCell ref="C7:E7"/>
    <mergeCell ref="F7:H8"/>
    <mergeCell ref="I7:K7"/>
    <mergeCell ref="L7:N7"/>
    <mergeCell ref="A5:A6"/>
    <mergeCell ref="B5:B6"/>
    <mergeCell ref="C5:E6"/>
    <mergeCell ref="F5:H5"/>
    <mergeCell ref="I5:K5"/>
    <mergeCell ref="L5:N5"/>
    <mergeCell ref="O7:Q7"/>
    <mergeCell ref="R7:R8"/>
    <mergeCell ref="S7:S8"/>
    <mergeCell ref="W7:W8"/>
    <mergeCell ref="A9:A10"/>
    <mergeCell ref="B9:B10"/>
    <mergeCell ref="C9:E9"/>
    <mergeCell ref="F9:H9"/>
    <mergeCell ref="I9:K10"/>
    <mergeCell ref="L9:N9"/>
    <mergeCell ref="A11:A12"/>
    <mergeCell ref="B11:B12"/>
    <mergeCell ref="C11:E11"/>
    <mergeCell ref="F11:H11"/>
    <mergeCell ref="I11:K11"/>
    <mergeCell ref="L13:N13"/>
    <mergeCell ref="O9:Q9"/>
    <mergeCell ref="R9:R10"/>
    <mergeCell ref="S9:S10"/>
    <mergeCell ref="W9:W10"/>
    <mergeCell ref="L11:N12"/>
    <mergeCell ref="A13:A14"/>
    <mergeCell ref="B13:B14"/>
    <mergeCell ref="C13:E13"/>
    <mergeCell ref="F13:H13"/>
    <mergeCell ref="I13:K13"/>
    <mergeCell ref="O13:Q14"/>
    <mergeCell ref="R13:R14"/>
    <mergeCell ref="S13:S14"/>
    <mergeCell ref="W13:W14"/>
    <mergeCell ref="O11:Q11"/>
    <mergeCell ref="R11:R12"/>
    <mergeCell ref="S11:S12"/>
    <mergeCell ref="W11:W12"/>
  </mergeCells>
  <printOptions horizontalCentered="1"/>
  <pageMargins left="0.51181102362204722" right="0.27559055118110237" top="0.74803149606299213" bottom="0.51181102362204722" header="0.31496062992125984" footer="0.31496062992125984"/>
  <pageSetup paperSize="9"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2"/>
  <sheetViews>
    <sheetView zoomScale="80" zoomScaleNormal="80" workbookViewId="0">
      <selection activeCell="L7" sqref="L7:N7"/>
    </sheetView>
  </sheetViews>
  <sheetFormatPr defaultColWidth="8.7109375" defaultRowHeight="15.75"/>
  <cols>
    <col min="1" max="1" width="4.7109375" customWidth="1"/>
    <col min="2" max="2" width="26.7109375" style="16" customWidth="1"/>
    <col min="3" max="3" width="4.7109375" style="17" customWidth="1"/>
    <col min="4" max="4" width="2" style="17" customWidth="1"/>
    <col min="5" max="6" width="4.7109375" style="17" customWidth="1"/>
    <col min="7" max="7" width="2" style="17" customWidth="1"/>
    <col min="8" max="9" width="4.7109375" style="17" customWidth="1"/>
    <col min="10" max="10" width="2" style="17" customWidth="1"/>
    <col min="11" max="11" width="4.7109375" style="17" customWidth="1"/>
    <col min="12" max="12" width="4.7109375" style="16" customWidth="1"/>
    <col min="13" max="13" width="2" style="16" customWidth="1"/>
    <col min="14" max="14" width="4.7109375" style="16" customWidth="1"/>
    <col min="15" max="16" width="10.7109375" style="16" customWidth="1"/>
    <col min="17" max="19" width="14.42578125" style="18" hidden="1" customWidth="1"/>
    <col min="20" max="20" width="10.7109375" style="18" customWidth="1"/>
  </cols>
  <sheetData>
    <row r="1" spans="1:20" s="15" customFormat="1" ht="52.5" customHeight="1">
      <c r="B1" s="90" t="str">
        <f>TRANSPOSE(Seadista!A9)</f>
        <v>Tallinn Handball Cup 2015</v>
      </c>
      <c r="N1" s="14"/>
      <c r="O1" s="14"/>
      <c r="P1" s="14"/>
      <c r="Q1" s="14"/>
    </row>
    <row r="2" spans="1:20" s="16" customFormat="1" ht="37.5" customHeight="1">
      <c r="B2" s="92"/>
      <c r="C2" s="17"/>
      <c r="D2" s="17"/>
      <c r="E2" s="17"/>
      <c r="F2" s="17"/>
      <c r="G2" s="17"/>
      <c r="H2" s="17"/>
      <c r="I2" s="17"/>
      <c r="J2" s="17"/>
      <c r="K2" s="17"/>
      <c r="N2" s="18"/>
      <c r="O2" s="18"/>
      <c r="P2" s="18"/>
      <c r="Q2" s="18"/>
    </row>
    <row r="3" spans="1:20" s="19" customFormat="1" ht="30" customHeight="1">
      <c r="A3" s="166" t="s">
        <v>315</v>
      </c>
      <c r="B3" s="167"/>
      <c r="C3" s="167"/>
      <c r="D3" s="167"/>
      <c r="E3" s="167"/>
      <c r="F3" s="167"/>
      <c r="G3" s="167"/>
      <c r="H3" s="167"/>
      <c r="I3" s="167"/>
      <c r="J3" s="167"/>
      <c r="K3" s="167"/>
      <c r="L3" s="167"/>
      <c r="M3" s="167"/>
      <c r="N3" s="167"/>
      <c r="O3" s="167"/>
      <c r="P3" s="167"/>
      <c r="Q3" s="167"/>
      <c r="R3" s="167"/>
      <c r="S3" s="167"/>
      <c r="T3" s="168"/>
    </row>
    <row r="4" spans="1:20" s="20" customFormat="1" ht="23.25" customHeight="1">
      <c r="A4" s="52"/>
      <c r="B4" s="53" t="s">
        <v>50</v>
      </c>
      <c r="C4" s="169">
        <v>1</v>
      </c>
      <c r="D4" s="170"/>
      <c r="E4" s="171"/>
      <c r="F4" s="169">
        <v>2</v>
      </c>
      <c r="G4" s="170"/>
      <c r="H4" s="171"/>
      <c r="I4" s="169">
        <v>3</v>
      </c>
      <c r="J4" s="170"/>
      <c r="K4" s="171"/>
      <c r="L4" s="169">
        <v>4</v>
      </c>
      <c r="M4" s="170"/>
      <c r="N4" s="171"/>
      <c r="O4" s="25" t="s">
        <v>51</v>
      </c>
      <c r="P4" s="25" t="s">
        <v>52</v>
      </c>
      <c r="Q4" s="55" t="s">
        <v>53</v>
      </c>
      <c r="R4" s="55" t="s">
        <v>54</v>
      </c>
      <c r="S4" s="55"/>
      <c r="T4" s="25" t="s">
        <v>55</v>
      </c>
    </row>
    <row r="5" spans="1:20" s="14" customFormat="1" ht="30" customHeight="1">
      <c r="A5" s="161">
        <f>TRANSPOSE(C4)</f>
        <v>1</v>
      </c>
      <c r="B5" s="163" t="s">
        <v>316</v>
      </c>
      <c r="C5" s="144"/>
      <c r="D5" s="145"/>
      <c r="E5" s="146"/>
      <c r="F5" s="172">
        <f>IF(AND(ISNUMBER(F6),ISNUMBER(H6)),IF(F6=H6,Seadista!B6,IF(F6-H6&gt;0,Seadista!B4,Seadista!B5)),"Mängimata")</f>
        <v>0</v>
      </c>
      <c r="G5" s="173"/>
      <c r="H5" s="174"/>
      <c r="I5" s="172">
        <f>IF(AND(ISNUMBER(I6),ISNUMBER(K6)),IF(I6=K6,Seadista!B6,IF(I6-K6&gt;0,Seadista!B4,Seadista!B5)),"Mängimata")</f>
        <v>2</v>
      </c>
      <c r="J5" s="173"/>
      <c r="K5" s="174"/>
      <c r="L5" s="172">
        <f>IF(AND(ISNUMBER(L6),ISNUMBER(N6)),IF(L6=N6,Seadista!B6,IF(L6-N6&gt;0,Seadista!B4,Seadista!B5)),"Mängimata")</f>
        <v>2</v>
      </c>
      <c r="M5" s="173"/>
      <c r="N5" s="174"/>
      <c r="O5" s="150">
        <f>SUMIF(C5:L5,"&gt;=0")</f>
        <v>4</v>
      </c>
      <c r="P5" s="152">
        <f>IF(AND(ISNUMBER(F6),ISNUMBER(H6),ISNUMBER(I6),ISNUMBER(K6),ISNUMBER(L6),ISNUMBER(N6)),F6-H6+I6-K6+L6-N6,"pooleli")</f>
        <v>0</v>
      </c>
      <c r="Q5" s="42">
        <f>RANK($O5,$O$5:$O$12,-1)</f>
        <v>3</v>
      </c>
      <c r="R5" s="42">
        <f>RANK($P5,$P$5:$P$12,-1)*0.01</f>
        <v>0.03</v>
      </c>
      <c r="S5" s="42">
        <f>Q5+R5</f>
        <v>3.03</v>
      </c>
      <c r="T5" s="154">
        <f>IF(AND(ISNUMBER($S$5),ISNUMBER($S$7),ISNUMBER($S$9),ISNUMBER($S$11)),RANK($S5,$S$5:$S$12),"pooleli")</f>
        <v>2</v>
      </c>
    </row>
    <row r="6" spans="1:20" s="14" customFormat="1" ht="30" customHeight="1">
      <c r="A6" s="162"/>
      <c r="B6" s="164"/>
      <c r="C6" s="147"/>
      <c r="D6" s="148"/>
      <c r="E6" s="149"/>
      <c r="F6" s="43">
        <v>2</v>
      </c>
      <c r="G6" s="44" t="s">
        <v>56</v>
      </c>
      <c r="H6" s="45">
        <v>17</v>
      </c>
      <c r="I6" s="43">
        <v>7</v>
      </c>
      <c r="J6" s="44" t="s">
        <v>56</v>
      </c>
      <c r="K6" s="45">
        <v>6</v>
      </c>
      <c r="L6" s="43">
        <v>18</v>
      </c>
      <c r="M6" s="44" t="s">
        <v>56</v>
      </c>
      <c r="N6" s="45">
        <v>4</v>
      </c>
      <c r="O6" s="151"/>
      <c r="P6" s="153"/>
      <c r="Q6" s="46"/>
      <c r="R6" s="46"/>
      <c r="S6" s="46"/>
      <c r="T6" s="155"/>
    </row>
    <row r="7" spans="1:20" s="14" customFormat="1" ht="30" customHeight="1">
      <c r="A7" s="161">
        <f>TRANSPOSE(F4)</f>
        <v>2</v>
      </c>
      <c r="B7" s="163" t="s">
        <v>317</v>
      </c>
      <c r="C7" s="172">
        <f>IF(AND(ISNUMBER(C8),ISNUMBER(E8)),IF(C8=E8,Seadista!B6,IF(C8-E8&gt;0,Seadista!B4,Seadista!B5)),"Mängimata")</f>
        <v>2</v>
      </c>
      <c r="D7" s="173"/>
      <c r="E7" s="174"/>
      <c r="F7" s="144"/>
      <c r="G7" s="145"/>
      <c r="H7" s="146"/>
      <c r="I7" s="172">
        <f>IF(AND(ISNUMBER(I8),ISNUMBER(K8)),IF(I8=K8,Seadista!B6,IF(I8-K8&gt;0,Seadista!B4,Seadista!B5)),"Mängimata")</f>
        <v>2</v>
      </c>
      <c r="J7" s="173"/>
      <c r="K7" s="174"/>
      <c r="L7" s="172">
        <f>IF(AND(ISNUMBER(L8),ISNUMBER(N8)),IF(L8=N8,Seadista!B6,IF(L8-N8&gt;0,Seadista!B4,Seadista!B5)),"Mängimata")</f>
        <v>2</v>
      </c>
      <c r="M7" s="173"/>
      <c r="N7" s="174"/>
      <c r="O7" s="150">
        <f>SUMIF(C7:L7,"&gt;=0")</f>
        <v>6</v>
      </c>
      <c r="P7" s="152">
        <f>IF(AND(ISNUMBER(C8),ISNUMBER(E8),ISNUMBER(I8),ISNUMBER(K8),ISNUMBER(L8),ISNUMBER(N8)),C8-E8+I8-K8+L8-N8,"pooleli")</f>
        <v>30</v>
      </c>
      <c r="Q7" s="42">
        <f>RANK($O7,$O$5:$O$12,-1)</f>
        <v>4</v>
      </c>
      <c r="R7" s="42">
        <f>RANK($P7,$P$5:$P$12,-1)*0.01</f>
        <v>0.04</v>
      </c>
      <c r="S7" s="42">
        <f>Q7+R7</f>
        <v>4.04</v>
      </c>
      <c r="T7" s="154">
        <f>IF(AND(ISNUMBER($S$5),ISNUMBER($S$7),ISNUMBER($S$9),ISNUMBER($S$11)),RANK($S7,$S$5:$S$12),"pooleli")</f>
        <v>1</v>
      </c>
    </row>
    <row r="8" spans="1:20" s="14" customFormat="1" ht="30" customHeight="1">
      <c r="A8" s="162"/>
      <c r="B8" s="164"/>
      <c r="C8" s="43">
        <f>IF(ISBLANK(H6),"",H6)</f>
        <v>17</v>
      </c>
      <c r="D8" s="47" t="s">
        <v>56</v>
      </c>
      <c r="E8" s="45">
        <f>IF(ISBLANK(F6),"",F6)</f>
        <v>2</v>
      </c>
      <c r="F8" s="147"/>
      <c r="G8" s="148"/>
      <c r="H8" s="149"/>
      <c r="I8" s="43">
        <v>13</v>
      </c>
      <c r="J8" s="44" t="s">
        <v>56</v>
      </c>
      <c r="K8" s="45">
        <v>6</v>
      </c>
      <c r="L8" s="43">
        <v>17</v>
      </c>
      <c r="M8" s="44" t="s">
        <v>56</v>
      </c>
      <c r="N8" s="45">
        <v>9</v>
      </c>
      <c r="O8" s="151"/>
      <c r="P8" s="153"/>
      <c r="Q8" s="46"/>
      <c r="R8" s="42"/>
      <c r="S8" s="42"/>
      <c r="T8" s="155"/>
    </row>
    <row r="9" spans="1:20" s="14" customFormat="1" ht="30" customHeight="1">
      <c r="A9" s="161">
        <f>TRANSPOSE(I4)</f>
        <v>3</v>
      </c>
      <c r="B9" s="163" t="s">
        <v>257</v>
      </c>
      <c r="C9" s="172">
        <f>IF(AND(ISNUMBER(C10),ISNUMBER(E10)),IF(C10=E10,Seadista!B6,IF(C10-E10&gt;0,Seadista!B4,Seadista!B5)),"Mängimata")</f>
        <v>0</v>
      </c>
      <c r="D9" s="173"/>
      <c r="E9" s="174"/>
      <c r="F9" s="172">
        <f>IF(AND(ISNUMBER(F10),ISNUMBER(H10)),IF(F10=H10,Seadista!B6,IF(F10-H10&gt;0,Seadista!B4,Seadista!B5)),"Mängimata")</f>
        <v>0</v>
      </c>
      <c r="G9" s="173"/>
      <c r="H9" s="174"/>
      <c r="I9" s="144"/>
      <c r="J9" s="145"/>
      <c r="K9" s="146"/>
      <c r="L9" s="172">
        <f>IF(AND(ISNUMBER(L10),ISNUMBER(N10)),IF(L10=N10,Seadista!B6,IF(L10-N10&gt;0,Seadista!B4,Seadista!B5)),"Mängimata")</f>
        <v>2</v>
      </c>
      <c r="M9" s="173"/>
      <c r="N9" s="174"/>
      <c r="O9" s="150">
        <f>SUMIF(C9:L9,"&gt;=0")</f>
        <v>2</v>
      </c>
      <c r="P9" s="152">
        <f>IF(AND(ISNUMBER(C10),ISNUMBER(E10),ISNUMBER(F10),ISNUMBER(H10),ISNUMBER(L10),ISNUMBER(N10)),C10-E10+F10-H10+L10-N10,"pooleli")</f>
        <v>-3</v>
      </c>
      <c r="Q9" s="42">
        <f>RANK($O9,$O$5:$O$12,-1)</f>
        <v>2</v>
      </c>
      <c r="R9" s="42">
        <f>RANK($P9,$P$5:$P$12,-1)*0.01</f>
        <v>0.02</v>
      </c>
      <c r="S9" s="42">
        <f>Q9+R9</f>
        <v>2.02</v>
      </c>
      <c r="T9" s="154">
        <f>IF(AND(ISNUMBER($S$5),ISNUMBER($S$7),ISNUMBER($S$9),ISNUMBER($S$11)),RANK($S9,$S$5:$S$12),"pooleli")</f>
        <v>3</v>
      </c>
    </row>
    <row r="10" spans="1:20" s="14" customFormat="1" ht="30" customHeight="1">
      <c r="A10" s="162"/>
      <c r="B10" s="164"/>
      <c r="C10" s="43">
        <f>IF(ISBLANK(K6),"",K6)</f>
        <v>6</v>
      </c>
      <c r="D10" s="44" t="s">
        <v>56</v>
      </c>
      <c r="E10" s="45">
        <f>IF(ISBLANK(I6),"",I6)</f>
        <v>7</v>
      </c>
      <c r="F10" s="43">
        <f>IF(ISBLANK(K8),"",K8)</f>
        <v>6</v>
      </c>
      <c r="G10" s="44" t="s">
        <v>56</v>
      </c>
      <c r="H10" s="45">
        <f>IF(ISBLANK(I8),"",I8)</f>
        <v>13</v>
      </c>
      <c r="I10" s="147"/>
      <c r="J10" s="148"/>
      <c r="K10" s="149"/>
      <c r="L10" s="43">
        <v>15</v>
      </c>
      <c r="M10" s="44" t="s">
        <v>56</v>
      </c>
      <c r="N10" s="45">
        <v>10</v>
      </c>
      <c r="O10" s="151"/>
      <c r="P10" s="153"/>
      <c r="Q10" s="46"/>
      <c r="R10" s="42"/>
      <c r="S10" s="42"/>
      <c r="T10" s="155"/>
    </row>
    <row r="11" spans="1:20" s="14" customFormat="1" ht="30" customHeight="1">
      <c r="A11" s="161">
        <f>TRANSPOSE(L4)</f>
        <v>4</v>
      </c>
      <c r="B11" s="163" t="s">
        <v>247</v>
      </c>
      <c r="C11" s="172">
        <f>IF(AND(ISNUMBER(C12),ISNUMBER(E12)),IF(C12=E12,Seadista!B6,IF(C12-E12&gt;0,Seadista!B4,Seadista!B5)),"Mängimata")</f>
        <v>0</v>
      </c>
      <c r="D11" s="173"/>
      <c r="E11" s="174"/>
      <c r="F11" s="172">
        <f>IF(AND(ISNUMBER(F12),ISNUMBER(H12)),IF(F12=H12,Seadista!B6,IF(F12-H12&gt;0,Seadista!B4,Seadista!B5)),"Mängimata")</f>
        <v>0</v>
      </c>
      <c r="G11" s="173"/>
      <c r="H11" s="174"/>
      <c r="I11" s="172">
        <f>IF(AND(ISNUMBER(I12),ISNUMBER(K12)),IF(I12=K12,Seadista!B6,IF(I12-K12&gt;0,Seadista!B4,Seadista!B5)),"Mängimata")</f>
        <v>0</v>
      </c>
      <c r="J11" s="173"/>
      <c r="K11" s="174"/>
      <c r="L11" s="144"/>
      <c r="M11" s="145"/>
      <c r="N11" s="146"/>
      <c r="O11" s="150">
        <f>SUMIF(C11:M11,"&gt;=0")</f>
        <v>0</v>
      </c>
      <c r="P11" s="175">
        <f>IF(AND(ISNUMBER(C12),ISNUMBER(E12),ISNUMBER(F12),ISNUMBER(H12),ISNUMBER(I12),ISNUMBER(K12)),C12-E12+F12-H12+I12-K12,"pooleli")</f>
        <v>-27</v>
      </c>
      <c r="Q11" s="46">
        <f>RANK($O11,$O$5:$O$12,-1)</f>
        <v>1</v>
      </c>
      <c r="R11" s="42">
        <f>RANK($P11,$P$5:$P$12,-1)*0.01</f>
        <v>0.01</v>
      </c>
      <c r="S11" s="42">
        <f>Q11+R11</f>
        <v>1.01</v>
      </c>
      <c r="T11" s="154">
        <f>IF(AND(ISNUMBER($S$5),ISNUMBER($S$7),ISNUMBER($S$9),ISNUMBER($S$11)),RANK($S11,$S$5:$S$12),"pooleli")</f>
        <v>4</v>
      </c>
    </row>
    <row r="12" spans="1:20" s="14" customFormat="1" ht="30" customHeight="1">
      <c r="A12" s="162"/>
      <c r="B12" s="164"/>
      <c r="C12" s="43">
        <f>IF(ISBLANK(N6),"",N6)</f>
        <v>4</v>
      </c>
      <c r="D12" s="44" t="s">
        <v>56</v>
      </c>
      <c r="E12" s="45">
        <f>IF(ISBLANK(L6),"",L6)</f>
        <v>18</v>
      </c>
      <c r="F12" s="43">
        <f>IF(ISBLANK(N8),"",N8)</f>
        <v>9</v>
      </c>
      <c r="G12" s="44" t="s">
        <v>56</v>
      </c>
      <c r="H12" s="45">
        <f>IF(ISBLANK(L8),"",L8)</f>
        <v>17</v>
      </c>
      <c r="I12" s="43">
        <f>IF(ISBLANK(N10),"",N10)</f>
        <v>10</v>
      </c>
      <c r="J12" s="44" t="s">
        <v>56</v>
      </c>
      <c r="K12" s="45">
        <f>IF(ISBLANK(L10),"",L10)</f>
        <v>15</v>
      </c>
      <c r="L12" s="147"/>
      <c r="M12" s="148"/>
      <c r="N12" s="149"/>
      <c r="O12" s="151"/>
      <c r="P12" s="176"/>
      <c r="Q12" s="46"/>
      <c r="R12" s="42"/>
      <c r="S12" s="42"/>
      <c r="T12" s="155"/>
    </row>
  </sheetData>
  <mergeCells count="41">
    <mergeCell ref="A3:T3"/>
    <mergeCell ref="C4:E4"/>
    <mergeCell ref="F4:H4"/>
    <mergeCell ref="I4:K4"/>
    <mergeCell ref="L4:N4"/>
    <mergeCell ref="L5:N5"/>
    <mergeCell ref="O5:O6"/>
    <mergeCell ref="P5:P6"/>
    <mergeCell ref="T5:T6"/>
    <mergeCell ref="A7:A8"/>
    <mergeCell ref="B7:B8"/>
    <mergeCell ref="C7:E7"/>
    <mergeCell ref="F7:H8"/>
    <mergeCell ref="I7:K7"/>
    <mergeCell ref="L7:N7"/>
    <mergeCell ref="A5:A6"/>
    <mergeCell ref="B5:B6"/>
    <mergeCell ref="C5:E6"/>
    <mergeCell ref="F5:H5"/>
    <mergeCell ref="I5:K5"/>
    <mergeCell ref="O7:O8"/>
    <mergeCell ref="P7:P8"/>
    <mergeCell ref="T7:T8"/>
    <mergeCell ref="A9:A10"/>
    <mergeCell ref="B9:B10"/>
    <mergeCell ref="C9:E9"/>
    <mergeCell ref="F9:H9"/>
    <mergeCell ref="I9:K10"/>
    <mergeCell ref="L9:N9"/>
    <mergeCell ref="O9:O10"/>
    <mergeCell ref="T11:T12"/>
    <mergeCell ref="P9:P10"/>
    <mergeCell ref="T9:T10"/>
    <mergeCell ref="A11:A12"/>
    <mergeCell ref="B11:B12"/>
    <mergeCell ref="C11:E11"/>
    <mergeCell ref="F11:H11"/>
    <mergeCell ref="I11:K11"/>
    <mergeCell ref="L11:N12"/>
    <mergeCell ref="O11:O12"/>
    <mergeCell ref="P11:P12"/>
  </mergeCells>
  <pageMargins left="0.70866141732283472" right="0.70866141732283472" top="0.74803149606299213" bottom="0.74803149606299213" header="0.31496062992125984" footer="0.31496062992125984"/>
  <pageSetup paperSize="9"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2"/>
  <sheetViews>
    <sheetView zoomScale="80" zoomScaleNormal="80" workbookViewId="0">
      <selection activeCell="AB11" sqref="AB11"/>
    </sheetView>
  </sheetViews>
  <sheetFormatPr defaultColWidth="8.7109375" defaultRowHeight="15.75"/>
  <cols>
    <col min="1" max="1" width="4.7109375" customWidth="1"/>
    <col min="2" max="2" width="26.7109375" style="16" customWidth="1"/>
    <col min="3" max="3" width="4.7109375" style="17" customWidth="1"/>
    <col min="4" max="4" width="2" style="17" customWidth="1"/>
    <col min="5" max="6" width="4.7109375" style="17" customWidth="1"/>
    <col min="7" max="7" width="2" style="17" customWidth="1"/>
    <col min="8" max="9" width="4.7109375" style="17" customWidth="1"/>
    <col min="10" max="10" width="2" style="17" customWidth="1"/>
    <col min="11" max="11" width="4.7109375" style="17" customWidth="1"/>
    <col min="12" max="12" width="4.7109375" style="16" customWidth="1"/>
    <col min="13" max="13" width="2" style="16" customWidth="1"/>
    <col min="14" max="14" width="4.7109375" style="16" customWidth="1"/>
    <col min="15" max="16" width="10.7109375" style="16" customWidth="1"/>
    <col min="17" max="19" width="14.42578125" style="18" hidden="1" customWidth="1"/>
    <col min="20" max="20" width="10.7109375" style="18" customWidth="1"/>
  </cols>
  <sheetData>
    <row r="1" spans="1:20" s="15" customFormat="1" ht="52.5" customHeight="1">
      <c r="B1" s="90" t="str">
        <f>TRANSPOSE(Seadista!A9)</f>
        <v>Tallinn Handball Cup 2015</v>
      </c>
      <c r="N1" s="14"/>
      <c r="O1" s="14"/>
      <c r="P1" s="14"/>
      <c r="Q1" s="14"/>
    </row>
    <row r="2" spans="1:20" s="16" customFormat="1" ht="37.5" customHeight="1">
      <c r="B2" s="92"/>
      <c r="C2" s="17"/>
      <c r="D2" s="17"/>
      <c r="E2" s="17"/>
      <c r="F2" s="17"/>
      <c r="G2" s="17"/>
      <c r="H2" s="17"/>
      <c r="I2" s="17"/>
      <c r="J2" s="17"/>
      <c r="K2" s="17"/>
      <c r="N2" s="18"/>
      <c r="O2" s="18"/>
      <c r="P2" s="18"/>
      <c r="Q2" s="18"/>
    </row>
    <row r="3" spans="1:20" s="19" customFormat="1" ht="30" customHeight="1">
      <c r="A3" s="166" t="s">
        <v>318</v>
      </c>
      <c r="B3" s="167"/>
      <c r="C3" s="167"/>
      <c r="D3" s="167"/>
      <c r="E3" s="167"/>
      <c r="F3" s="167"/>
      <c r="G3" s="167"/>
      <c r="H3" s="167"/>
      <c r="I3" s="167"/>
      <c r="J3" s="167"/>
      <c r="K3" s="167"/>
      <c r="L3" s="167"/>
      <c r="M3" s="167"/>
      <c r="N3" s="167"/>
      <c r="O3" s="167"/>
      <c r="P3" s="167"/>
      <c r="Q3" s="167"/>
      <c r="R3" s="167"/>
      <c r="S3" s="167"/>
      <c r="T3" s="168"/>
    </row>
    <row r="4" spans="1:20" s="20" customFormat="1" ht="23.25" customHeight="1">
      <c r="A4" s="52"/>
      <c r="B4" s="53" t="s">
        <v>50</v>
      </c>
      <c r="C4" s="169">
        <v>1</v>
      </c>
      <c r="D4" s="170"/>
      <c r="E4" s="171"/>
      <c r="F4" s="169">
        <v>2</v>
      </c>
      <c r="G4" s="170"/>
      <c r="H4" s="171"/>
      <c r="I4" s="169">
        <v>3</v>
      </c>
      <c r="J4" s="170"/>
      <c r="K4" s="171"/>
      <c r="L4" s="169">
        <v>4</v>
      </c>
      <c r="M4" s="170"/>
      <c r="N4" s="171"/>
      <c r="O4" s="25" t="s">
        <v>51</v>
      </c>
      <c r="P4" s="25" t="s">
        <v>52</v>
      </c>
      <c r="Q4" s="55" t="s">
        <v>53</v>
      </c>
      <c r="R4" s="55" t="s">
        <v>54</v>
      </c>
      <c r="S4" s="55"/>
      <c r="T4" s="25" t="s">
        <v>55</v>
      </c>
    </row>
    <row r="5" spans="1:20" s="14" customFormat="1" ht="30" customHeight="1">
      <c r="A5" s="161">
        <f>TRANSPOSE(C4)</f>
        <v>1</v>
      </c>
      <c r="B5" s="163" t="s">
        <v>125</v>
      </c>
      <c r="C5" s="144"/>
      <c r="D5" s="145"/>
      <c r="E5" s="146"/>
      <c r="F5" s="172">
        <f>IF(AND(ISNUMBER(F6),ISNUMBER(H6)),IF(F6=H6,Seadista!B6,IF(F6-H6&gt;0,Seadista!B4,Seadista!B5)),"Mängimata")</f>
        <v>0</v>
      </c>
      <c r="G5" s="173"/>
      <c r="H5" s="174"/>
      <c r="I5" s="172">
        <f>IF(AND(ISNUMBER(I6),ISNUMBER(K6)),IF(I6=K6,Seadista!B6,IF(I6-K6&gt;0,Seadista!B4,Seadista!B5)),"Mängimata")</f>
        <v>0</v>
      </c>
      <c r="J5" s="173"/>
      <c r="K5" s="174"/>
      <c r="L5" s="172">
        <f>IF(AND(ISNUMBER(L6),ISNUMBER(N6)),IF(L6=N6,Seadista!B6,IF(L6-N6&gt;0,Seadista!B4,Seadista!B5)),"Mängimata")</f>
        <v>0</v>
      </c>
      <c r="M5" s="173"/>
      <c r="N5" s="174"/>
      <c r="O5" s="150">
        <f>SUMIF(C5:L5,"&gt;=0")</f>
        <v>0</v>
      </c>
      <c r="P5" s="152">
        <f>IF(AND(ISNUMBER(F6),ISNUMBER(H6),ISNUMBER(I6),ISNUMBER(K6),ISNUMBER(L6),ISNUMBER(N6)),F6-H6+I6-K6+L6-N6,"pooleli")</f>
        <v>-41</v>
      </c>
      <c r="Q5" s="42">
        <f>RANK($O5,$O$5:$O$12,-1)</f>
        <v>1</v>
      </c>
      <c r="R5" s="42">
        <f>RANK($P5,$P$5:$P$12,-1)*0.01</f>
        <v>0.01</v>
      </c>
      <c r="S5" s="42">
        <f>Q5+R5</f>
        <v>1.01</v>
      </c>
      <c r="T5" s="154">
        <f>IF(AND(ISNUMBER($S$5),ISNUMBER($S$7),ISNUMBER($S$9),ISNUMBER($S$11)),RANK($S5,$S$5:$S$12),"pooleli")</f>
        <v>4</v>
      </c>
    </row>
    <row r="6" spans="1:20" s="14" customFormat="1" ht="30" customHeight="1">
      <c r="A6" s="162"/>
      <c r="B6" s="164"/>
      <c r="C6" s="147"/>
      <c r="D6" s="148"/>
      <c r="E6" s="149"/>
      <c r="F6" s="43">
        <v>6</v>
      </c>
      <c r="G6" s="44" t="s">
        <v>56</v>
      </c>
      <c r="H6" s="45">
        <v>27</v>
      </c>
      <c r="I6" s="43">
        <v>7</v>
      </c>
      <c r="J6" s="44" t="s">
        <v>56</v>
      </c>
      <c r="K6" s="45">
        <v>14</v>
      </c>
      <c r="L6" s="43">
        <v>11</v>
      </c>
      <c r="M6" s="44" t="s">
        <v>56</v>
      </c>
      <c r="N6" s="45">
        <v>24</v>
      </c>
      <c r="O6" s="151"/>
      <c r="P6" s="153"/>
      <c r="Q6" s="46"/>
      <c r="R6" s="46"/>
      <c r="S6" s="46"/>
      <c r="T6" s="155"/>
    </row>
    <row r="7" spans="1:20" s="14" customFormat="1" ht="30" customHeight="1">
      <c r="A7" s="161">
        <f>TRANSPOSE(F4)</f>
        <v>2</v>
      </c>
      <c r="B7" s="163" t="s">
        <v>286</v>
      </c>
      <c r="C7" s="172">
        <f>IF(AND(ISNUMBER(C8),ISNUMBER(E8)),IF(C8=E8,Seadista!B6,IF(C8-E8&gt;0,Seadista!B4,Seadista!B5)),"Mängimata")</f>
        <v>2</v>
      </c>
      <c r="D7" s="173"/>
      <c r="E7" s="174"/>
      <c r="F7" s="144"/>
      <c r="G7" s="145"/>
      <c r="H7" s="146"/>
      <c r="I7" s="172">
        <f>IF(AND(ISNUMBER(I8),ISNUMBER(K8)),IF(I8=K8,Seadista!B6,IF(I8-K8&gt;0,Seadista!B4,Seadista!B5)),"Mängimata")</f>
        <v>2</v>
      </c>
      <c r="J7" s="173"/>
      <c r="K7" s="174"/>
      <c r="L7" s="172">
        <f>IF(AND(ISNUMBER(L8),ISNUMBER(N8)),IF(L8=N8,Seadista!B6,IF(L8-N8&gt;0,Seadista!B4,Seadista!B5)),"Mängimata")</f>
        <v>2</v>
      </c>
      <c r="M7" s="173"/>
      <c r="N7" s="174"/>
      <c r="O7" s="150">
        <f>SUMIF(C7:L7,"&gt;=0")</f>
        <v>6</v>
      </c>
      <c r="P7" s="152">
        <f>IF(AND(ISNUMBER(C8),ISNUMBER(E8),ISNUMBER(I8),ISNUMBER(K8),ISNUMBER(L8),ISNUMBER(N8)),C8-E8+I8-K8+L8-N8,"pooleli")</f>
        <v>25</v>
      </c>
      <c r="Q7" s="42">
        <f>RANK($O7,$O$5:$O$12,-1)</f>
        <v>4</v>
      </c>
      <c r="R7" s="42">
        <f>RANK($P7,$P$5:$P$12,-1)*0.01</f>
        <v>0.04</v>
      </c>
      <c r="S7" s="42">
        <f>Q7+R7</f>
        <v>4.04</v>
      </c>
      <c r="T7" s="154">
        <f>IF(AND(ISNUMBER($S$5),ISNUMBER($S$7),ISNUMBER($S$9),ISNUMBER($S$11)),RANK($S7,$S$5:$S$12),"pooleli")</f>
        <v>1</v>
      </c>
    </row>
    <row r="8" spans="1:20" s="14" customFormat="1" ht="30" customHeight="1">
      <c r="A8" s="162"/>
      <c r="B8" s="164"/>
      <c r="C8" s="43">
        <f>IF(ISBLANK(H6),"",H6)</f>
        <v>27</v>
      </c>
      <c r="D8" s="47" t="s">
        <v>56</v>
      </c>
      <c r="E8" s="45">
        <f>IF(ISBLANK(F6),"",F6)</f>
        <v>6</v>
      </c>
      <c r="F8" s="147"/>
      <c r="G8" s="148"/>
      <c r="H8" s="149"/>
      <c r="I8" s="43">
        <v>11</v>
      </c>
      <c r="J8" s="44" t="s">
        <v>56</v>
      </c>
      <c r="K8" s="45">
        <v>9</v>
      </c>
      <c r="L8" s="43">
        <v>14</v>
      </c>
      <c r="M8" s="44" t="s">
        <v>56</v>
      </c>
      <c r="N8" s="45">
        <v>12</v>
      </c>
      <c r="O8" s="151"/>
      <c r="P8" s="153"/>
      <c r="Q8" s="46"/>
      <c r="R8" s="42"/>
      <c r="S8" s="42"/>
      <c r="T8" s="155"/>
    </row>
    <row r="9" spans="1:20" s="14" customFormat="1" ht="30" customHeight="1">
      <c r="A9" s="161">
        <f>TRANSPOSE(I4)</f>
        <v>3</v>
      </c>
      <c r="B9" s="163" t="s">
        <v>308</v>
      </c>
      <c r="C9" s="172">
        <f>IF(AND(ISNUMBER(C10),ISNUMBER(E10)),IF(C10=E10,Seadista!B6,IF(C10-E10&gt;0,Seadista!B4,Seadista!B5)),"Mängimata")</f>
        <v>2</v>
      </c>
      <c r="D9" s="173"/>
      <c r="E9" s="174"/>
      <c r="F9" s="172">
        <f>IF(AND(ISNUMBER(F10),ISNUMBER(H10)),IF(F10=H10,Seadista!B6,IF(F10-H10&gt;0,Seadista!B4,Seadista!B5)),"Mängimata")</f>
        <v>0</v>
      </c>
      <c r="G9" s="173"/>
      <c r="H9" s="174"/>
      <c r="I9" s="144"/>
      <c r="J9" s="145"/>
      <c r="K9" s="146"/>
      <c r="L9" s="172">
        <f>IF(AND(ISNUMBER(L10),ISNUMBER(N10)),IF(L10=N10,Seadista!B6,IF(L10-N10&gt;0,Seadista!B4,Seadista!B5)),"Mängimata")</f>
        <v>2</v>
      </c>
      <c r="M9" s="173"/>
      <c r="N9" s="174"/>
      <c r="O9" s="150">
        <f>SUMIF(C9:L9,"&gt;=0")</f>
        <v>4</v>
      </c>
      <c r="P9" s="152">
        <f>IF(AND(ISNUMBER(C10),ISNUMBER(E10),ISNUMBER(F10),ISNUMBER(H10),ISNUMBER(L10),ISNUMBER(N10)),C10-E10+F10-H10+L10-N10,"pooleli")</f>
        <v>6</v>
      </c>
      <c r="Q9" s="42">
        <f>RANK($O9,$O$5:$O$12,-1)</f>
        <v>3</v>
      </c>
      <c r="R9" s="42">
        <f>RANK($P9,$P$5:$P$12,-1)*0.01</f>
        <v>0.02</v>
      </c>
      <c r="S9" s="42">
        <f>Q9+R9</f>
        <v>3.02</v>
      </c>
      <c r="T9" s="154">
        <f>IF(AND(ISNUMBER($S$5),ISNUMBER($S$7),ISNUMBER($S$9),ISNUMBER($S$11)),RANK($S9,$S$5:$S$12),"pooleli")</f>
        <v>2</v>
      </c>
    </row>
    <row r="10" spans="1:20" s="14" customFormat="1" ht="30" customHeight="1">
      <c r="A10" s="162"/>
      <c r="B10" s="164"/>
      <c r="C10" s="43">
        <f>IF(ISBLANK(K6),"",K6)</f>
        <v>14</v>
      </c>
      <c r="D10" s="44" t="s">
        <v>56</v>
      </c>
      <c r="E10" s="45">
        <f>IF(ISBLANK(I6),"",I6)</f>
        <v>7</v>
      </c>
      <c r="F10" s="43">
        <f>IF(ISBLANK(K8),"",K8)</f>
        <v>9</v>
      </c>
      <c r="G10" s="44" t="s">
        <v>56</v>
      </c>
      <c r="H10" s="45">
        <f>IF(ISBLANK(I8),"",I8)</f>
        <v>11</v>
      </c>
      <c r="I10" s="147"/>
      <c r="J10" s="148"/>
      <c r="K10" s="149"/>
      <c r="L10" s="43">
        <v>15</v>
      </c>
      <c r="M10" s="44" t="s">
        <v>56</v>
      </c>
      <c r="N10" s="45">
        <v>14</v>
      </c>
      <c r="O10" s="151"/>
      <c r="P10" s="153"/>
      <c r="Q10" s="46"/>
      <c r="R10" s="42"/>
      <c r="S10" s="42"/>
      <c r="T10" s="155"/>
    </row>
    <row r="11" spans="1:20" s="14" customFormat="1" ht="30" customHeight="1">
      <c r="A11" s="161">
        <f>TRANSPOSE(L4)</f>
        <v>4</v>
      </c>
      <c r="B11" s="163" t="s">
        <v>319</v>
      </c>
      <c r="C11" s="172">
        <f>IF(AND(ISNUMBER(C12),ISNUMBER(E12)),IF(C12=E12,Seadista!B6,IF(C12-E12&gt;0,Seadista!B4,Seadista!B5)),"Mängimata")</f>
        <v>2</v>
      </c>
      <c r="D11" s="173"/>
      <c r="E11" s="174"/>
      <c r="F11" s="172">
        <f>IF(AND(ISNUMBER(F12),ISNUMBER(H12)),IF(F12=H12,Seadista!B6,IF(F12-H12&gt;0,Seadista!B4,Seadista!B5)),"Mängimata")</f>
        <v>0</v>
      </c>
      <c r="G11" s="173"/>
      <c r="H11" s="174"/>
      <c r="I11" s="172">
        <f>IF(AND(ISNUMBER(I12),ISNUMBER(K12)),IF(I12=K12,Seadista!B6,IF(I12-K12&gt;0,Seadista!B4,Seadista!B5)),"Mängimata")</f>
        <v>0</v>
      </c>
      <c r="J11" s="173"/>
      <c r="K11" s="174"/>
      <c r="L11" s="144"/>
      <c r="M11" s="145"/>
      <c r="N11" s="146"/>
      <c r="O11" s="150">
        <f>SUMIF(C11:M11,"&gt;=0")</f>
        <v>2</v>
      </c>
      <c r="P11" s="175">
        <f>IF(AND(ISNUMBER(C12),ISNUMBER(E12),ISNUMBER(F12),ISNUMBER(H12),ISNUMBER(I12),ISNUMBER(K12)),C12-E12+F12-H12+I12-K12,"pooleli")</f>
        <v>10</v>
      </c>
      <c r="Q11" s="46">
        <f>RANK($O11,$O$5:$O$12,-1)</f>
        <v>2</v>
      </c>
      <c r="R11" s="42">
        <f>RANK($P11,$P$5:$P$12,-1)*0.01</f>
        <v>0.03</v>
      </c>
      <c r="S11" s="42">
        <f>Q11+R11</f>
        <v>2.0299999999999998</v>
      </c>
      <c r="T11" s="154">
        <f>IF(AND(ISNUMBER($S$5),ISNUMBER($S$7),ISNUMBER($S$9),ISNUMBER($S$11)),RANK($S11,$S$5:$S$12),"pooleli")</f>
        <v>3</v>
      </c>
    </row>
    <row r="12" spans="1:20" s="14" customFormat="1" ht="30" customHeight="1">
      <c r="A12" s="162"/>
      <c r="B12" s="164"/>
      <c r="C12" s="43">
        <f>IF(ISBLANK(N6),"",N6)</f>
        <v>24</v>
      </c>
      <c r="D12" s="44" t="s">
        <v>56</v>
      </c>
      <c r="E12" s="45">
        <f>IF(ISBLANK(L6),"",L6)</f>
        <v>11</v>
      </c>
      <c r="F12" s="43">
        <f>IF(ISBLANK(N8),"",N8)</f>
        <v>12</v>
      </c>
      <c r="G12" s="44" t="s">
        <v>56</v>
      </c>
      <c r="H12" s="45">
        <f>IF(ISBLANK(L8),"",L8)</f>
        <v>14</v>
      </c>
      <c r="I12" s="43">
        <f>IF(ISBLANK(N10),"",N10)</f>
        <v>14</v>
      </c>
      <c r="J12" s="44" t="s">
        <v>56</v>
      </c>
      <c r="K12" s="45">
        <f>IF(ISBLANK(L10),"",L10)</f>
        <v>15</v>
      </c>
      <c r="L12" s="147"/>
      <c r="M12" s="148"/>
      <c r="N12" s="149"/>
      <c r="O12" s="151"/>
      <c r="P12" s="176"/>
      <c r="Q12" s="46"/>
      <c r="R12" s="42"/>
      <c r="S12" s="42"/>
      <c r="T12" s="155"/>
    </row>
  </sheetData>
  <mergeCells count="41">
    <mergeCell ref="A3:T3"/>
    <mergeCell ref="C4:E4"/>
    <mergeCell ref="F4:H4"/>
    <mergeCell ref="I4:K4"/>
    <mergeCell ref="L4:N4"/>
    <mergeCell ref="L5:N5"/>
    <mergeCell ref="O5:O6"/>
    <mergeCell ref="P5:P6"/>
    <mergeCell ref="T5:T6"/>
    <mergeCell ref="A7:A8"/>
    <mergeCell ref="B7:B8"/>
    <mergeCell ref="C7:E7"/>
    <mergeCell ref="F7:H8"/>
    <mergeCell ref="I7:K7"/>
    <mergeCell ref="L7:N7"/>
    <mergeCell ref="A5:A6"/>
    <mergeCell ref="B5:B6"/>
    <mergeCell ref="C5:E6"/>
    <mergeCell ref="F5:H5"/>
    <mergeCell ref="I5:K5"/>
    <mergeCell ref="O7:O8"/>
    <mergeCell ref="P7:P8"/>
    <mergeCell ref="T7:T8"/>
    <mergeCell ref="A9:A10"/>
    <mergeCell ref="B9:B10"/>
    <mergeCell ref="C9:E9"/>
    <mergeCell ref="F9:H9"/>
    <mergeCell ref="I9:K10"/>
    <mergeCell ref="L9:N9"/>
    <mergeCell ref="O9:O10"/>
    <mergeCell ref="T11:T12"/>
    <mergeCell ref="P9:P10"/>
    <mergeCell ref="T9:T10"/>
    <mergeCell ref="A11:A12"/>
    <mergeCell ref="B11:B12"/>
    <mergeCell ref="C11:E11"/>
    <mergeCell ref="F11:H11"/>
    <mergeCell ref="I11:K11"/>
    <mergeCell ref="L11:N12"/>
    <mergeCell ref="O11:O12"/>
    <mergeCell ref="P11:P12"/>
  </mergeCells>
  <pageMargins left="0.70866141732283472" right="0.70866141732283472" top="0.74803149606299213" bottom="0.74803149606299213" header="0.31496062992125984" footer="0.31496062992125984"/>
  <pageSetup paperSize="9"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6"/>
  <sheetViews>
    <sheetView topLeftCell="A2" zoomScale="70" zoomScaleNormal="70" workbookViewId="0">
      <selection activeCell="R7" sqref="R7:T7"/>
    </sheetView>
  </sheetViews>
  <sheetFormatPr defaultColWidth="8.7109375" defaultRowHeight="15.75"/>
  <cols>
    <col min="1" max="1" width="4.42578125" style="21" customWidth="1"/>
    <col min="2" max="2" width="23.42578125" style="16" customWidth="1"/>
    <col min="3" max="3" width="4.7109375" style="17" customWidth="1"/>
    <col min="4" max="4" width="2" style="17" customWidth="1"/>
    <col min="5" max="6" width="4.7109375" style="17" customWidth="1"/>
    <col min="7" max="7" width="2" style="17" customWidth="1"/>
    <col min="8" max="9" width="4.7109375" style="17" customWidth="1"/>
    <col min="10" max="10" width="2" style="17" customWidth="1"/>
    <col min="11" max="11" width="4.7109375" style="17" customWidth="1"/>
    <col min="12" max="12" width="4.7109375" style="16" customWidth="1"/>
    <col min="13" max="13" width="2" style="16" customWidth="1"/>
    <col min="14" max="14" width="4.7109375" style="16" customWidth="1"/>
    <col min="15" max="15" width="4.7109375" style="22" customWidth="1"/>
    <col min="16" max="16" width="2" style="22" customWidth="1"/>
    <col min="17" max="18" width="4.7109375" style="22" customWidth="1"/>
    <col min="19" max="19" width="2" style="22" customWidth="1"/>
    <col min="20" max="20" width="4.7109375" style="22" customWidth="1"/>
    <col min="21" max="22" width="10.7109375" style="16" customWidth="1"/>
    <col min="23" max="25" width="14.42578125" style="18" hidden="1" customWidth="1"/>
    <col min="26" max="26" width="10.7109375" style="18" customWidth="1"/>
  </cols>
  <sheetData>
    <row r="1" spans="1:26" s="15" customFormat="1" ht="52.5" customHeight="1">
      <c r="B1" s="90" t="str">
        <f>TRANSPOSE(Seadista!A9)</f>
        <v>Tallinn Handball Cup 2015</v>
      </c>
      <c r="N1" s="14"/>
      <c r="O1" s="14"/>
      <c r="P1" s="14"/>
      <c r="Q1" s="14"/>
    </row>
    <row r="2" spans="1:26" s="16" customFormat="1" ht="37.5" customHeight="1">
      <c r="B2" s="92"/>
      <c r="C2" s="17"/>
      <c r="D2" s="17"/>
      <c r="E2" s="17"/>
      <c r="F2" s="17"/>
      <c r="G2" s="17"/>
      <c r="H2" s="17"/>
      <c r="I2" s="17"/>
      <c r="J2" s="17"/>
      <c r="K2" s="17"/>
      <c r="N2" s="18"/>
      <c r="O2" s="18"/>
      <c r="P2" s="18"/>
      <c r="Q2" s="18"/>
    </row>
    <row r="3" spans="1:26" s="19" customFormat="1" ht="30" customHeight="1">
      <c r="A3" s="166" t="s">
        <v>321</v>
      </c>
      <c r="B3" s="167"/>
      <c r="C3" s="167"/>
      <c r="D3" s="167"/>
      <c r="E3" s="167"/>
      <c r="F3" s="167"/>
      <c r="G3" s="167"/>
      <c r="H3" s="167"/>
      <c r="I3" s="167"/>
      <c r="J3" s="167"/>
      <c r="K3" s="167"/>
      <c r="L3" s="167"/>
      <c r="M3" s="167"/>
      <c r="N3" s="167"/>
      <c r="O3" s="167"/>
      <c r="P3" s="167"/>
      <c r="Q3" s="167"/>
      <c r="R3" s="167"/>
      <c r="S3" s="167"/>
      <c r="T3" s="167"/>
      <c r="U3" s="167"/>
      <c r="V3" s="167"/>
      <c r="W3" s="167"/>
      <c r="X3" s="167"/>
      <c r="Y3" s="167"/>
      <c r="Z3" s="168"/>
    </row>
    <row r="4" spans="1:26" s="20" customFormat="1" ht="20.25" customHeight="1">
      <c r="A4" s="52"/>
      <c r="B4" s="53" t="s">
        <v>50</v>
      </c>
      <c r="C4" s="169">
        <v>1</v>
      </c>
      <c r="D4" s="170"/>
      <c r="E4" s="171"/>
      <c r="F4" s="169">
        <v>2</v>
      </c>
      <c r="G4" s="170"/>
      <c r="H4" s="171"/>
      <c r="I4" s="169">
        <v>3</v>
      </c>
      <c r="J4" s="170"/>
      <c r="K4" s="171"/>
      <c r="L4" s="169">
        <v>4</v>
      </c>
      <c r="M4" s="170"/>
      <c r="N4" s="171"/>
      <c r="O4" s="169">
        <v>5</v>
      </c>
      <c r="P4" s="170"/>
      <c r="Q4" s="171"/>
      <c r="R4" s="169">
        <v>6</v>
      </c>
      <c r="S4" s="170"/>
      <c r="T4" s="171"/>
      <c r="U4" s="25" t="s">
        <v>51</v>
      </c>
      <c r="V4" s="25" t="s">
        <v>52</v>
      </c>
      <c r="W4" s="54" t="s">
        <v>53</v>
      </c>
      <c r="X4" s="54" t="s">
        <v>54</v>
      </c>
      <c r="Y4" s="54"/>
      <c r="Z4" s="25" t="s">
        <v>55</v>
      </c>
    </row>
    <row r="5" spans="1:26" s="14" customFormat="1" ht="30" customHeight="1">
      <c r="A5" s="161">
        <f>TRANSPOSE(C4)</f>
        <v>1</v>
      </c>
      <c r="B5" s="163" t="s">
        <v>264</v>
      </c>
      <c r="C5" s="144"/>
      <c r="D5" s="145"/>
      <c r="E5" s="146"/>
      <c r="F5" s="156">
        <f>IF(AND(ISNUMBER(F6),ISNUMBER(H6)),IF(F6=H6,Seadista!B6,IF(F6-H6&gt;0,Seadista!B4,Seadista!B5)),"Mängimata")</f>
        <v>2</v>
      </c>
      <c r="G5" s="157"/>
      <c r="H5" s="158"/>
      <c r="I5" s="156">
        <f>IF(AND(ISNUMBER(I6),ISNUMBER(K6)),IF(I6=K6,Seadista!B6,IF(I6-K6&gt;0,Seadista!B4,Seadista!B5)),"Mängimata")</f>
        <v>0</v>
      </c>
      <c r="J5" s="157"/>
      <c r="K5" s="158"/>
      <c r="L5" s="156">
        <f>IF(AND(ISNUMBER(L6),ISNUMBER(N6)),IF(L6=N6,Seadista!$B$6,IF(L6-N6&gt;0,Seadista!$B$4,Seadista!$B$5)),"Mängimata")</f>
        <v>0</v>
      </c>
      <c r="M5" s="157"/>
      <c r="N5" s="158"/>
      <c r="O5" s="156">
        <f>IF(AND(ISNUMBER(O6),ISNUMBER(Q6)),IF(O6=Q6,Seadista!$B$6,IF(O6-Q6&gt;0,Seadista!$B$4,Seadista!$B$5)),"Mängimata")</f>
        <v>0</v>
      </c>
      <c r="P5" s="157"/>
      <c r="Q5" s="158"/>
      <c r="R5" s="156">
        <f>IF(AND(ISNUMBER(R6),ISNUMBER(T6)),IF(R6=T6,Seadista!$B$6,IF(R6-T6&gt;0,Seadista!$B$4,Seadista!$B$5)),"Mängimata")</f>
        <v>0</v>
      </c>
      <c r="S5" s="157"/>
      <c r="T5" s="158"/>
      <c r="U5" s="150">
        <f>SUMIF($C5:$R5,"&gt;=0")</f>
        <v>2</v>
      </c>
      <c r="V5" s="152">
        <f>IF(AND(ISNUMBER(O6),ISNUMBER(Q6),ISNUMBER(F6),ISNUMBER(H6),ISNUMBER(I6),ISNUMBER(K6),ISNUMBER(L6),ISNUMBER(N6),ISNUMBER(R6),ISNUMBER(T6)),F6-H6+I6-K6+L6-N6+O6-Q6+R6-T6,"pooleli")</f>
        <v>-43</v>
      </c>
      <c r="W5" s="38">
        <f>RANK($U5,$U$5:$U$16,-1)</f>
        <v>2</v>
      </c>
      <c r="X5" s="38">
        <f>RANK($V5,$V$5:$V$16,-1)*0.01</f>
        <v>0.02</v>
      </c>
      <c r="Y5" s="38">
        <f>W5+X5</f>
        <v>2.02</v>
      </c>
      <c r="Z5" s="154">
        <f>IF(AND(ISNUMBER($Y$5),ISNUMBER($Y$7),ISNUMBER($Y$9),ISNUMBER($Y$11),ISNUMBER($Y$13),ISNUMBER($Y$15)),RANK($Y5,$Y$5:$Y$16),"pooleli")</f>
        <v>5</v>
      </c>
    </row>
    <row r="6" spans="1:26" s="14" customFormat="1" ht="30" customHeight="1">
      <c r="A6" s="162"/>
      <c r="B6" s="179"/>
      <c r="C6" s="147"/>
      <c r="D6" s="148"/>
      <c r="E6" s="149"/>
      <c r="F6" s="29">
        <v>24</v>
      </c>
      <c r="G6" s="30" t="s">
        <v>56</v>
      </c>
      <c r="H6" s="31">
        <v>2</v>
      </c>
      <c r="I6" s="29">
        <v>13</v>
      </c>
      <c r="J6" s="30" t="s">
        <v>56</v>
      </c>
      <c r="K6" s="31">
        <v>16</v>
      </c>
      <c r="L6" s="29">
        <v>1</v>
      </c>
      <c r="M6" s="30" t="s">
        <v>56</v>
      </c>
      <c r="N6" s="31">
        <v>32</v>
      </c>
      <c r="O6" s="29">
        <v>4</v>
      </c>
      <c r="P6" s="30" t="s">
        <v>56</v>
      </c>
      <c r="Q6" s="31">
        <v>33</v>
      </c>
      <c r="R6" s="29">
        <v>6</v>
      </c>
      <c r="S6" s="30" t="s">
        <v>56</v>
      </c>
      <c r="T6" s="31">
        <v>8</v>
      </c>
      <c r="U6" s="165"/>
      <c r="V6" s="159"/>
      <c r="W6" s="51"/>
      <c r="X6" s="51"/>
      <c r="Y6" s="51"/>
      <c r="Z6" s="160"/>
    </row>
    <row r="7" spans="1:26" s="14" customFormat="1" ht="30" customHeight="1">
      <c r="A7" s="161">
        <f>TRANSPOSE(F4)</f>
        <v>2</v>
      </c>
      <c r="B7" s="163" t="s">
        <v>311</v>
      </c>
      <c r="C7" s="156">
        <f>IF(AND(ISNUMBER(C8),ISNUMBER(E8)),IF(C8=E8,Seadista!B6,IF(C8-E8&gt;0,Seadista!B4,Seadista!B5)),"Mängimata")</f>
        <v>0</v>
      </c>
      <c r="D7" s="157"/>
      <c r="E7" s="158"/>
      <c r="F7" s="144"/>
      <c r="G7" s="145"/>
      <c r="H7" s="146"/>
      <c r="I7" s="156">
        <f>IF(AND(ISNUMBER(I8),ISNUMBER(K8)),IF(I8=K8,Seadista!B6,IF(I8-K8&gt;0,Seadista!B4,Seadista!B5)),"Mängimata")</f>
        <v>0</v>
      </c>
      <c r="J7" s="157"/>
      <c r="K7" s="158"/>
      <c r="L7" s="156">
        <f>IF(AND(ISNUMBER(L8),ISNUMBER(N8)),IF(L8=N8,Seadista!B6,IF(L8-N8&gt;0,Seadista!B4,Seadista!B5)),"Mängimata")</f>
        <v>0</v>
      </c>
      <c r="M7" s="157"/>
      <c r="N7" s="158"/>
      <c r="O7" s="156">
        <f>IF(AND(ISNUMBER(O8),ISNUMBER(Q8)),IF(O8=Q8,Seadista!$B$6,IF(O8-Q8&gt;0,Seadista!$B$4,Seadista!$B$5)),"Mängimata")</f>
        <v>0</v>
      </c>
      <c r="P7" s="157"/>
      <c r="Q7" s="158"/>
      <c r="R7" s="156">
        <f>IF(AND(ISNUMBER(R8),ISNUMBER(T8)),IF(R8=T8,Seadista!$B$6,IF(R8-T8&gt;0,Seadista!$B$4,Seadista!$B$5)),"Mängimata")</f>
        <v>0</v>
      </c>
      <c r="S7" s="157"/>
      <c r="T7" s="158"/>
      <c r="U7" s="150">
        <f>SUMIF($C7:$R7,"&gt;=0")</f>
        <v>0</v>
      </c>
      <c r="V7" s="152">
        <f>IF(AND(ISNUMBER(C8),ISNUMBER(E8),ISNUMBER(I8),ISNUMBER(K8),ISNUMBER(L8),ISNUMBER(N8),ISNUMBER(O8),ISNUMBER(Q8),ISNUMBER(R8),ISNUMBER(T8)),C8-E8+I8-K8+L8-N8+O8-Q8+R8-T8,"pooleli")</f>
        <v>-167</v>
      </c>
      <c r="W7" s="38">
        <f>RANK($U7,$U$5:$U$16,-1)</f>
        <v>1</v>
      </c>
      <c r="X7" s="38">
        <f>RANK($V7,$V$5:$V$16,-1)*0.01</f>
        <v>0.01</v>
      </c>
      <c r="Y7" s="38">
        <f>W7+X7</f>
        <v>1.01</v>
      </c>
      <c r="Z7" s="154">
        <f>IF(AND(ISNUMBER($Y$5),ISNUMBER($Y$7),ISNUMBER($Y$9),ISNUMBER($Y$11),ISNUMBER($Y$13),ISNUMBER($Y$15)),RANK($Y7,$Y$5:$Y$16),"pooleli")</f>
        <v>6</v>
      </c>
    </row>
    <row r="8" spans="1:26" s="14" customFormat="1" ht="30" customHeight="1">
      <c r="A8" s="162"/>
      <c r="B8" s="179"/>
      <c r="C8" s="29">
        <f>IF(ISBLANK(H6),"",H6)</f>
        <v>2</v>
      </c>
      <c r="D8" s="30" t="s">
        <v>56</v>
      </c>
      <c r="E8" s="31">
        <f>IF(ISBLANK(F6),"",F6)</f>
        <v>24</v>
      </c>
      <c r="F8" s="147"/>
      <c r="G8" s="148"/>
      <c r="H8" s="149"/>
      <c r="I8" s="29">
        <v>3</v>
      </c>
      <c r="J8" s="30" t="s">
        <v>56</v>
      </c>
      <c r="K8" s="31">
        <v>33</v>
      </c>
      <c r="L8" s="29">
        <v>0</v>
      </c>
      <c r="M8" s="30" t="s">
        <v>56</v>
      </c>
      <c r="N8" s="31">
        <v>45</v>
      </c>
      <c r="O8" s="29">
        <v>1</v>
      </c>
      <c r="P8" s="30" t="s">
        <v>56</v>
      </c>
      <c r="Q8" s="31">
        <v>48</v>
      </c>
      <c r="R8" s="29">
        <v>2</v>
      </c>
      <c r="S8" s="30" t="s">
        <v>56</v>
      </c>
      <c r="T8" s="31">
        <v>25</v>
      </c>
      <c r="U8" s="151"/>
      <c r="V8" s="159"/>
      <c r="W8" s="38"/>
      <c r="X8" s="38"/>
      <c r="Y8" s="38"/>
      <c r="Z8" s="160"/>
    </row>
    <row r="9" spans="1:26" s="14" customFormat="1" ht="30" customHeight="1">
      <c r="A9" s="161">
        <f>TRANSPOSE(I4)</f>
        <v>3</v>
      </c>
      <c r="B9" s="163" t="s">
        <v>308</v>
      </c>
      <c r="C9" s="156">
        <f>IF(AND(ISNUMBER(C10),ISNUMBER(E10)),IF(C10=E10,Seadista!B6,IF(C10-E10&gt;0,Seadista!B4,Seadista!B5)),"Mängimata")</f>
        <v>2</v>
      </c>
      <c r="D9" s="157"/>
      <c r="E9" s="158"/>
      <c r="F9" s="156">
        <f>IF(AND(ISNUMBER(F10),ISNUMBER(H10)),IF(F10=H10,Seadista!B6,IF(F10-H10&gt;0,Seadista!B4,Seadista!B5)),"Mängimata")</f>
        <v>2</v>
      </c>
      <c r="G9" s="157"/>
      <c r="H9" s="158"/>
      <c r="I9" s="144"/>
      <c r="J9" s="145"/>
      <c r="K9" s="146"/>
      <c r="L9" s="156">
        <f>IF(AND(ISNUMBER(L10),ISNUMBER(N10)),IF(L10=N10,Seadista!B6,IF(L10-N10&gt;0,Seadista!B4,Seadista!B5)),"Mängimata")</f>
        <v>0</v>
      </c>
      <c r="M9" s="157"/>
      <c r="N9" s="158"/>
      <c r="O9" s="156">
        <f>IF(AND(ISNUMBER(O10),ISNUMBER(Q10)),IF(O10=Q10,Seadista!$B$6,IF(O10-Q10&gt;0,Seadista!$B$4,Seadista!$B$5)),"Mängimata")</f>
        <v>0</v>
      </c>
      <c r="P9" s="157"/>
      <c r="Q9" s="158"/>
      <c r="R9" s="156">
        <f>IF(AND(ISNUMBER(R10),ISNUMBER(T10)),IF(R10=T10,Seadista!$B$6,IF(R10-T10&gt;0,Seadista!$B$4,Seadista!$B$5)),"Mängimata")</f>
        <v>2</v>
      </c>
      <c r="S9" s="157"/>
      <c r="T9" s="158"/>
      <c r="U9" s="165">
        <f>SUMIF($C9:$R9,"&gt;=0")</f>
        <v>6</v>
      </c>
      <c r="V9" s="152">
        <f>IF(AND(ISNUMBER(F10),ISNUMBER(H10),ISNUMBER(C10),ISNUMBER(E10),ISNUMBER(L10),ISNUMBER(N10),ISNUMBER(O10),ISNUMBER(Q10),ISNUMBER(R10),ISNUMBER(T10)),F10-H10+C10-E10+L10-N10+O10-Q10+R10-T10,"pooleli")</f>
        <v>13</v>
      </c>
      <c r="W9" s="38">
        <f>RANK($U9,$U$5:$U$16,-1)</f>
        <v>4</v>
      </c>
      <c r="X9" s="38">
        <f>RANK($V9,$V$5:$V$16,-1)*0.01</f>
        <v>0.04</v>
      </c>
      <c r="Y9" s="38">
        <f>W9+X9</f>
        <v>4.04</v>
      </c>
      <c r="Z9" s="154">
        <f>IF(AND(ISNUMBER($Y$5),ISNUMBER($Y$7),ISNUMBER($Y$9),ISNUMBER($Y$11),ISNUMBER($Y$13),ISNUMBER($Y$15)),RANK($Y9,$Y$5:$Y$16),"pooleli")</f>
        <v>3</v>
      </c>
    </row>
    <row r="10" spans="1:26" s="14" customFormat="1" ht="30" customHeight="1">
      <c r="A10" s="162"/>
      <c r="B10" s="179"/>
      <c r="C10" s="29">
        <f>IF(ISBLANK(K6),"",K6)</f>
        <v>16</v>
      </c>
      <c r="D10" s="30" t="s">
        <v>56</v>
      </c>
      <c r="E10" s="31">
        <f>IF(ISBLANK(I6),"",I6)</f>
        <v>13</v>
      </c>
      <c r="F10" s="29">
        <f>IF(ISBLANK(K8),"",K8)</f>
        <v>33</v>
      </c>
      <c r="G10" s="30" t="s">
        <v>56</v>
      </c>
      <c r="H10" s="31">
        <f>IF(ISBLANK(I8),"",I8)</f>
        <v>3</v>
      </c>
      <c r="I10" s="147"/>
      <c r="J10" s="148"/>
      <c r="K10" s="149"/>
      <c r="L10" s="29">
        <v>8</v>
      </c>
      <c r="M10" s="30" t="s">
        <v>56</v>
      </c>
      <c r="N10" s="31">
        <v>24</v>
      </c>
      <c r="O10" s="29">
        <v>11</v>
      </c>
      <c r="P10" s="124" t="s">
        <v>56</v>
      </c>
      <c r="Q10" s="31">
        <v>20</v>
      </c>
      <c r="R10" s="29">
        <v>16</v>
      </c>
      <c r="S10" s="30" t="s">
        <v>56</v>
      </c>
      <c r="T10" s="31">
        <v>11</v>
      </c>
      <c r="U10" s="165"/>
      <c r="V10" s="159"/>
      <c r="W10" s="38"/>
      <c r="X10" s="38"/>
      <c r="Y10" s="38"/>
      <c r="Z10" s="160"/>
    </row>
    <row r="11" spans="1:26" s="14" customFormat="1" ht="30" customHeight="1">
      <c r="A11" s="161">
        <f>TRANSPOSE(L4)</f>
        <v>4</v>
      </c>
      <c r="B11" s="163" t="s">
        <v>286</v>
      </c>
      <c r="C11" s="156">
        <f>IF(AND(ISNUMBER(C12),ISNUMBER(E12)),IF(C12=E12,Seadista!$B$6,IF(C12-E12&gt;0,Seadista!$B$4,Seadista!$B$5)),"Mängimata")</f>
        <v>2</v>
      </c>
      <c r="D11" s="157"/>
      <c r="E11" s="158"/>
      <c r="F11" s="156">
        <f>IF(AND(ISNUMBER(F12),ISNUMBER(H12)),IF(F12=H12,Seadista!$B$6,IF(F12-H12&gt;0,Seadista!$B$4,Seadista!$B$5)),"Mängimata")</f>
        <v>2</v>
      </c>
      <c r="G11" s="157"/>
      <c r="H11" s="158"/>
      <c r="I11" s="156">
        <f>IF(AND(ISNUMBER(I12),ISNUMBER(K12)),IF(I12=K12,Seadista!$B$6,IF(I12-K12&gt;0,Seadista!$B$4,Seadista!$B$5)),"Mängimata")</f>
        <v>2</v>
      </c>
      <c r="J11" s="157"/>
      <c r="K11" s="158"/>
      <c r="L11" s="144"/>
      <c r="M11" s="145"/>
      <c r="N11" s="146"/>
      <c r="O11" s="156">
        <f>IF(AND(ISNUMBER(O12),ISNUMBER(Q12)),IF(O12=Q12,Seadista!$B$6,IF(O12-Q12&gt;0,Seadista!$B$4,Seadista!$B$5)),"Mängimata")</f>
        <v>2</v>
      </c>
      <c r="P11" s="157"/>
      <c r="Q11" s="158"/>
      <c r="R11" s="156">
        <f>IF(AND(ISNUMBER(R12),ISNUMBER(T12)),IF(R12=T12,Seadista!$B$6,IF(R12-T12&gt;0,Seadista!$B$4,Seadista!$B$5)),"Mängimata")</f>
        <v>2</v>
      </c>
      <c r="S11" s="157"/>
      <c r="T11" s="158"/>
      <c r="U11" s="150">
        <f>SUMIF($C11:$R11,"&gt;=0")</f>
        <v>10</v>
      </c>
      <c r="V11" s="152">
        <f>IF(AND(ISNUMBER(F12),ISNUMBER(H12),ISNUMBER(I12),ISNUMBER(K12),ISNUMBER(C12),ISNUMBER(E12),ISNUMBER(O12),ISNUMBER(Q12),ISNUMBER(R12),ISNUMBER(T12)),F12-H12+I12-K12+C12-E12+O12-Q12+R12-T12,"pooleli")</f>
        <v>129</v>
      </c>
      <c r="W11" s="38">
        <f>RANK($U11,$U$5:$U$16,-1)</f>
        <v>6</v>
      </c>
      <c r="X11" s="38">
        <f>RANK($V11,$V$5:$V$16,-1)*0.01</f>
        <v>0.06</v>
      </c>
      <c r="Y11" s="38">
        <f>W11+X11</f>
        <v>6.06</v>
      </c>
      <c r="Z11" s="154">
        <f>IF(AND(ISNUMBER($Y$5),ISNUMBER($Y$7),ISNUMBER($Y$9),ISNUMBER($Y$11),ISNUMBER($Y$13),ISNUMBER($Y$15)),RANK($Y11,$Y$5:$Y$16),"pooleli")</f>
        <v>1</v>
      </c>
    </row>
    <row r="12" spans="1:26" s="14" customFormat="1" ht="30" customHeight="1">
      <c r="A12" s="162"/>
      <c r="B12" s="179"/>
      <c r="C12" s="29">
        <f>IF(ISBLANK(N6),"",N6)</f>
        <v>32</v>
      </c>
      <c r="D12" s="30" t="s">
        <v>56</v>
      </c>
      <c r="E12" s="31">
        <f>IF(ISBLANK(L6),"",L6)</f>
        <v>1</v>
      </c>
      <c r="F12" s="29">
        <f>IF(ISBLANK(N8),"",N8)</f>
        <v>45</v>
      </c>
      <c r="G12" s="30" t="s">
        <v>56</v>
      </c>
      <c r="H12" s="31">
        <f>IF(ISBLANK(L8),"",L8)</f>
        <v>0</v>
      </c>
      <c r="I12" s="29">
        <f>IF(ISBLANK(N10),"",N10)</f>
        <v>24</v>
      </c>
      <c r="J12" s="30" t="s">
        <v>56</v>
      </c>
      <c r="K12" s="31">
        <f>IF(ISBLANK(L10),"",L10)</f>
        <v>8</v>
      </c>
      <c r="L12" s="147"/>
      <c r="M12" s="148"/>
      <c r="N12" s="149"/>
      <c r="O12" s="29">
        <v>29</v>
      </c>
      <c r="P12" s="30" t="s">
        <v>56</v>
      </c>
      <c r="Q12" s="31">
        <v>10</v>
      </c>
      <c r="R12" s="29">
        <v>21</v>
      </c>
      <c r="S12" s="30" t="s">
        <v>56</v>
      </c>
      <c r="T12" s="31">
        <v>3</v>
      </c>
      <c r="U12" s="151"/>
      <c r="V12" s="159"/>
      <c r="W12" s="38"/>
      <c r="X12" s="38"/>
      <c r="Y12" s="38"/>
      <c r="Z12" s="160"/>
    </row>
    <row r="13" spans="1:26" s="14" customFormat="1" ht="30" customHeight="1">
      <c r="A13" s="161">
        <f>TRANSPOSE(O4)</f>
        <v>5</v>
      </c>
      <c r="B13" s="163" t="s">
        <v>296</v>
      </c>
      <c r="C13" s="156">
        <f>IF(AND(ISNUMBER(C14),ISNUMBER(E14)),IF(C14=E14,Seadista!$B$6,IF(C14-E14&gt;0,Seadista!$B$4,Seadista!$B$5)),"Mängimata")</f>
        <v>2</v>
      </c>
      <c r="D13" s="157"/>
      <c r="E13" s="158"/>
      <c r="F13" s="156">
        <f>IF(AND(ISNUMBER(F14),ISNUMBER(H14)),IF(F14=H14,Seadista!$B$6,IF(F14-H14&gt;0,Seadista!$B$4,Seadista!$B$5)),"Mängimata")</f>
        <v>2</v>
      </c>
      <c r="G13" s="157"/>
      <c r="H13" s="158"/>
      <c r="I13" s="156">
        <f>IF(AND(ISNUMBER(I14),ISNUMBER(K14)),IF(I14=K14,Seadista!$B$6,IF(I14-K14&gt;0,Seadista!$B$4,Seadista!$B$5)),"Mängimata")</f>
        <v>2</v>
      </c>
      <c r="J13" s="157"/>
      <c r="K13" s="158"/>
      <c r="L13" s="156">
        <f>IF(AND(ISNUMBER(L14),ISNUMBER(N14)),IF(L14=N14,Seadista!$B$6,IF(L14-N14&gt;0,Seadista!$B$4,Seadista!$B$5)),"Mängimata")</f>
        <v>0</v>
      </c>
      <c r="M13" s="157"/>
      <c r="N13" s="158"/>
      <c r="O13" s="144"/>
      <c r="P13" s="145"/>
      <c r="Q13" s="146"/>
      <c r="R13" s="156">
        <f>IF(AND(ISNUMBER(R14),ISNUMBER(T14)),IF(R14=T14,Seadista!$B$6,IF(R14-T14&gt;0,Seadista!$B$4,Seadista!$B$5)),"Mängimata")</f>
        <v>2</v>
      </c>
      <c r="S13" s="157"/>
      <c r="T13" s="158"/>
      <c r="U13" s="150">
        <f>SUMIF($C13:$R13,"&gt;=0")</f>
        <v>8</v>
      </c>
      <c r="V13" s="152">
        <f>IF(AND(ISNUMBER(C14),ISNUMBER(E14),ISNUMBER(F14),ISNUMBER(H14),ISNUMBER(I14),ISNUMBER(K14),ISNUMBER(L14),ISNUMBER(N14),ISNUMBER(R14),ISNUMBER(T14)),C14-E14+F14-H14+I14-K14+L14-N14+R14-T14,"pooleli")</f>
        <v>83</v>
      </c>
      <c r="W13" s="38">
        <f>RANK($U13,$U$5:$U$16,-1)</f>
        <v>5</v>
      </c>
      <c r="X13" s="38">
        <f>RANK($V13,$V$5:$V$16,-1)*0.01</f>
        <v>0.05</v>
      </c>
      <c r="Y13" s="38">
        <f>W13+X13</f>
        <v>5.05</v>
      </c>
      <c r="Z13" s="154">
        <f>IF(AND(ISNUMBER($Y$5),ISNUMBER($Y$7),ISNUMBER($Y$9),ISNUMBER($Y$11),ISNUMBER($Y$13),ISNUMBER($Y$15)),RANK($Y13,$Y$5:$Y$16),"pooleli")</f>
        <v>2</v>
      </c>
    </row>
    <row r="14" spans="1:26" s="14" customFormat="1" ht="30" customHeight="1">
      <c r="A14" s="162"/>
      <c r="B14" s="179"/>
      <c r="C14" s="29">
        <f>IF(ISBLANK(Q$6),"",Q$6)</f>
        <v>33</v>
      </c>
      <c r="D14" s="30"/>
      <c r="E14" s="31">
        <f>IF(ISBLANK(O6),"",O6)</f>
        <v>4</v>
      </c>
      <c r="F14" s="29">
        <f>IF(ISBLANK(Q8),"",Q8)</f>
        <v>48</v>
      </c>
      <c r="G14" s="30" t="s">
        <v>56</v>
      </c>
      <c r="H14" s="31">
        <f>IF(ISBLANK(O8),"",O8)</f>
        <v>1</v>
      </c>
      <c r="I14" s="29">
        <f>IF(ISBLANK(Q10),"",Q10)</f>
        <v>20</v>
      </c>
      <c r="J14" s="30" t="s">
        <v>56</v>
      </c>
      <c r="K14" s="31">
        <f>IF(ISBLANK(O10),"",O10)</f>
        <v>11</v>
      </c>
      <c r="L14" s="29">
        <f>IF(ISBLANK(Q12),"",Q12)</f>
        <v>10</v>
      </c>
      <c r="M14" s="30" t="s">
        <v>56</v>
      </c>
      <c r="N14" s="31">
        <f>IF(ISBLANK(O12),"",O12)</f>
        <v>29</v>
      </c>
      <c r="O14" s="147"/>
      <c r="P14" s="148"/>
      <c r="Q14" s="149"/>
      <c r="R14" s="29">
        <v>22</v>
      </c>
      <c r="S14" s="30" t="s">
        <v>56</v>
      </c>
      <c r="T14" s="31">
        <v>5</v>
      </c>
      <c r="U14" s="151"/>
      <c r="V14" s="159"/>
      <c r="W14" s="38"/>
      <c r="X14" s="38"/>
      <c r="Y14" s="38"/>
      <c r="Z14" s="160"/>
    </row>
    <row r="15" spans="1:26" s="16" customFormat="1" ht="30" customHeight="1" thickBot="1">
      <c r="A15" s="161">
        <f>TRANSPOSE(R4)</f>
        <v>6</v>
      </c>
      <c r="B15" s="177" t="s">
        <v>317</v>
      </c>
      <c r="C15" s="156">
        <f>IF(AND(ISNUMBER(C16),ISNUMBER(E16)),IF(C16=E16,Seadista!$B$6,IF(C16-E16&gt;0,Seadista!$B$4,Seadista!$B$5)),"Mängimata")</f>
        <v>2</v>
      </c>
      <c r="D15" s="157"/>
      <c r="E15" s="158"/>
      <c r="F15" s="156">
        <f>IF(AND(ISNUMBER(F16),ISNUMBER(H16)),IF(F16=H16,Seadista!$B$6,IF(F16-H16&gt;0,Seadista!$B$4,Seadista!$B$5)),"Mängimata")</f>
        <v>2</v>
      </c>
      <c r="G15" s="157"/>
      <c r="H15" s="158"/>
      <c r="I15" s="156">
        <f>IF(AND(ISNUMBER(I16),ISNUMBER(K16)),IF(I16=K16,Seadista!$B$6,IF(I16-K16&gt;0,Seadista!$B$4,Seadista!$B$5)),"Mängimata")</f>
        <v>0</v>
      </c>
      <c r="J15" s="157"/>
      <c r="K15" s="158"/>
      <c r="L15" s="156">
        <f>IF(AND(ISNUMBER(L16),ISNUMBER(N16)),IF(L16=N16,Seadista!$B$6,IF(L16-N16&gt;0,Seadista!$B$4,Seadista!$B$5)),"Mängimata")</f>
        <v>0</v>
      </c>
      <c r="M15" s="157"/>
      <c r="N15" s="158"/>
      <c r="O15" s="156">
        <f>IF(AND(ISNUMBER(O16),ISNUMBER(Q16)),IF(O16=Q16,Seadista!$B$6,IF(O16-Q16&gt;0,Seadista!$B$4,Seadista!$B$5)),"Mängimata")</f>
        <v>0</v>
      </c>
      <c r="P15" s="157"/>
      <c r="Q15" s="158"/>
      <c r="R15" s="144"/>
      <c r="S15" s="145"/>
      <c r="T15" s="146"/>
      <c r="U15" s="150">
        <f>SUMIF($C15:$S15,"&gt;=0")</f>
        <v>4</v>
      </c>
      <c r="V15" s="152">
        <f>IF(AND(ISNUMBER(C16),ISNUMBER(E16),ISNUMBER(F16),ISNUMBER(H16),ISNUMBER(I16),ISNUMBER(K16),ISNUMBER(L16),ISNUMBER(N16),ISNUMBER(O16),ISNUMBER(Q16)),C16-E16+F16-H16+I16-K16+L16-N16+O16-Q16,"pooleli")</f>
        <v>-15</v>
      </c>
      <c r="W15" s="41">
        <f>RANK($U15,$U$5:$U$16,-1)</f>
        <v>3</v>
      </c>
      <c r="X15" s="41">
        <f>RANK($V15,$V$5:$V$16,-1)*0.01</f>
        <v>0.03</v>
      </c>
      <c r="Y15" s="41">
        <f>W15+X15</f>
        <v>3.03</v>
      </c>
      <c r="Z15" s="154">
        <f>IF(AND(ISNUMBER($Y$5),ISNUMBER($Y$7),ISNUMBER($Y$9),ISNUMBER($Y$11),ISNUMBER($Y$13),ISNUMBER($Y$15)),RANK($Y15,$Y$5:$Y$16),"pooleli")</f>
        <v>4</v>
      </c>
    </row>
    <row r="16" spans="1:26" s="16" customFormat="1" ht="30" customHeight="1">
      <c r="A16" s="162"/>
      <c r="B16" s="178"/>
      <c r="C16" s="29">
        <f>IF(ISBLANK(T$6),"",T$6)</f>
        <v>8</v>
      </c>
      <c r="D16" s="30" t="s">
        <v>56</v>
      </c>
      <c r="E16" s="31">
        <f>IF(ISBLANK(R$6),"",R$6)</f>
        <v>6</v>
      </c>
      <c r="F16" s="29">
        <f>IF(ISBLANK(T8),"",T8)</f>
        <v>25</v>
      </c>
      <c r="G16" s="30" t="s">
        <v>56</v>
      </c>
      <c r="H16" s="31">
        <f>IF(ISBLANK(R8),"",R8)</f>
        <v>2</v>
      </c>
      <c r="I16" s="29">
        <f>IF(ISBLANK(T10),"",T10)</f>
        <v>11</v>
      </c>
      <c r="J16" s="30" t="s">
        <v>56</v>
      </c>
      <c r="K16" s="31">
        <f>IF(ISBLANK(R10),"",R10)</f>
        <v>16</v>
      </c>
      <c r="L16" s="29">
        <f>IF(ISBLANK(T12),"",T12)</f>
        <v>3</v>
      </c>
      <c r="M16" s="30" t="s">
        <v>56</v>
      </c>
      <c r="N16" s="31">
        <f>IF(ISBLANK(R12),"",R12)</f>
        <v>21</v>
      </c>
      <c r="O16" s="29">
        <f>IF(ISBLANK(T14),"",T14)</f>
        <v>5</v>
      </c>
      <c r="P16" s="30" t="s">
        <v>56</v>
      </c>
      <c r="Q16" s="31">
        <f>IF(ISBLANK(R14),"",R14)</f>
        <v>22</v>
      </c>
      <c r="R16" s="147"/>
      <c r="S16" s="148"/>
      <c r="T16" s="149"/>
      <c r="U16" s="151"/>
      <c r="V16" s="153"/>
      <c r="W16" s="36"/>
      <c r="X16" s="36"/>
      <c r="Y16" s="36"/>
      <c r="Z16" s="160"/>
    </row>
  </sheetData>
  <mergeCells count="73">
    <mergeCell ref="L5:N5"/>
    <mergeCell ref="A3:Z3"/>
    <mergeCell ref="C4:E4"/>
    <mergeCell ref="F4:H4"/>
    <mergeCell ref="I4:K4"/>
    <mergeCell ref="L4:N4"/>
    <mergeCell ref="O4:Q4"/>
    <mergeCell ref="R4:T4"/>
    <mergeCell ref="A5:A6"/>
    <mergeCell ref="B5:B6"/>
    <mergeCell ref="C5:E6"/>
    <mergeCell ref="F5:H5"/>
    <mergeCell ref="I5:K5"/>
    <mergeCell ref="A7:A8"/>
    <mergeCell ref="B7:B8"/>
    <mergeCell ref="C7:E7"/>
    <mergeCell ref="F7:H8"/>
    <mergeCell ref="I7:K7"/>
    <mergeCell ref="V7:V8"/>
    <mergeCell ref="Z7:Z8"/>
    <mergeCell ref="O5:Q5"/>
    <mergeCell ref="R5:T5"/>
    <mergeCell ref="U5:U6"/>
    <mergeCell ref="V5:V6"/>
    <mergeCell ref="Z5:Z6"/>
    <mergeCell ref="L9:N9"/>
    <mergeCell ref="L7:N7"/>
    <mergeCell ref="O7:Q7"/>
    <mergeCell ref="R7:T7"/>
    <mergeCell ref="U7:U8"/>
    <mergeCell ref="A9:A10"/>
    <mergeCell ref="B9:B10"/>
    <mergeCell ref="C9:E9"/>
    <mergeCell ref="F9:H9"/>
    <mergeCell ref="I9:K10"/>
    <mergeCell ref="A11:A12"/>
    <mergeCell ref="B11:B12"/>
    <mergeCell ref="C11:E11"/>
    <mergeCell ref="F11:H11"/>
    <mergeCell ref="I11:K11"/>
    <mergeCell ref="V11:V12"/>
    <mergeCell ref="Z11:Z12"/>
    <mergeCell ref="O9:Q9"/>
    <mergeCell ref="R9:T9"/>
    <mergeCell ref="U9:U10"/>
    <mergeCell ref="V9:V10"/>
    <mergeCell ref="Z9:Z10"/>
    <mergeCell ref="L13:N13"/>
    <mergeCell ref="L11:N12"/>
    <mergeCell ref="O11:Q11"/>
    <mergeCell ref="R11:T11"/>
    <mergeCell ref="U11:U12"/>
    <mergeCell ref="A13:A14"/>
    <mergeCell ref="B13:B14"/>
    <mergeCell ref="C13:E13"/>
    <mergeCell ref="F13:H13"/>
    <mergeCell ref="I13:K13"/>
    <mergeCell ref="A15:A16"/>
    <mergeCell ref="B15:B16"/>
    <mergeCell ref="C15:E15"/>
    <mergeCell ref="F15:H15"/>
    <mergeCell ref="I15:K15"/>
    <mergeCell ref="Z15:Z16"/>
    <mergeCell ref="O13:Q14"/>
    <mergeCell ref="R13:T13"/>
    <mergeCell ref="U13:U14"/>
    <mergeCell ref="V13:V14"/>
    <mergeCell ref="Z13:Z14"/>
    <mergeCell ref="L15:N15"/>
    <mergeCell ref="O15:Q15"/>
    <mergeCell ref="R15:T16"/>
    <mergeCell ref="U15:U16"/>
    <mergeCell ref="V15:V16"/>
  </mergeCells>
  <printOptions horizontalCentered="1"/>
  <pageMargins left="0.51181102362204722" right="0.27559055118110237" top="0.74803149606299213" bottom="0.51181102362204722" header="0.31496062992125984" footer="0.31496062992125984"/>
  <pageSetup paperSize="9"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4"/>
  <sheetViews>
    <sheetView topLeftCell="A3" zoomScale="90" zoomScaleNormal="90" workbookViewId="0">
      <selection activeCell="I7" sqref="I7:K7"/>
    </sheetView>
  </sheetViews>
  <sheetFormatPr defaultColWidth="8.7109375" defaultRowHeight="15.75"/>
  <cols>
    <col min="1" max="1" width="4.42578125" style="21" customWidth="1"/>
    <col min="2" max="2" width="27.28515625" style="16" customWidth="1"/>
    <col min="3" max="3" width="4.7109375" style="17" customWidth="1"/>
    <col min="4" max="4" width="2" style="17" customWidth="1"/>
    <col min="5" max="6" width="4.7109375" style="17" customWidth="1"/>
    <col min="7" max="7" width="2" style="17" customWidth="1"/>
    <col min="8" max="9" width="4.7109375" style="17" customWidth="1"/>
    <col min="10" max="10" width="2" style="17" customWidth="1"/>
    <col min="11" max="11" width="4.7109375" style="17" customWidth="1"/>
    <col min="12" max="12" width="4.7109375" style="16" customWidth="1"/>
    <col min="13" max="13" width="2" style="16" customWidth="1"/>
    <col min="14" max="14" width="4.7109375" style="16" customWidth="1"/>
    <col min="15" max="15" width="4.7109375" style="22" customWidth="1"/>
    <col min="16" max="16" width="2" style="22" customWidth="1"/>
    <col min="17" max="17" width="4.7109375" style="22" customWidth="1"/>
    <col min="18" max="19" width="10.7109375" style="16" customWidth="1"/>
    <col min="20" max="22" width="14.42578125" style="18" hidden="1" customWidth="1"/>
    <col min="23" max="23" width="10.7109375" style="18" customWidth="1"/>
  </cols>
  <sheetData>
    <row r="1" spans="1:23" s="15" customFormat="1" ht="52.5" customHeight="1">
      <c r="B1" s="90" t="str">
        <f>TRANSPOSE(Seadista!A9)</f>
        <v>Tallinn Handball Cup 2015</v>
      </c>
      <c r="N1" s="14"/>
      <c r="O1" s="14"/>
      <c r="P1" s="14"/>
      <c r="Q1" s="14"/>
    </row>
    <row r="2" spans="1:23" s="16" customFormat="1" ht="37.5" customHeight="1">
      <c r="B2" s="92"/>
      <c r="C2" s="17"/>
      <c r="D2" s="17"/>
      <c r="E2" s="17"/>
      <c r="F2" s="17"/>
      <c r="G2" s="17"/>
      <c r="H2" s="17"/>
      <c r="I2" s="17"/>
      <c r="J2" s="17"/>
      <c r="K2" s="17"/>
      <c r="N2" s="18"/>
      <c r="O2" s="18"/>
      <c r="P2" s="18"/>
      <c r="Q2" s="18"/>
    </row>
    <row r="3" spans="1:23" s="19" customFormat="1" ht="30" customHeight="1">
      <c r="A3" s="166" t="s">
        <v>320</v>
      </c>
      <c r="B3" s="167"/>
      <c r="C3" s="167"/>
      <c r="D3" s="167"/>
      <c r="E3" s="167"/>
      <c r="F3" s="167"/>
      <c r="G3" s="167"/>
      <c r="H3" s="167"/>
      <c r="I3" s="167"/>
      <c r="J3" s="167"/>
      <c r="K3" s="167"/>
      <c r="L3" s="167"/>
      <c r="M3" s="167"/>
      <c r="N3" s="167"/>
      <c r="O3" s="167"/>
      <c r="P3" s="167"/>
      <c r="Q3" s="167"/>
      <c r="R3" s="167"/>
      <c r="S3" s="167"/>
      <c r="T3" s="167"/>
      <c r="U3" s="167"/>
      <c r="V3" s="167"/>
      <c r="W3" s="168"/>
    </row>
    <row r="4" spans="1:23" s="20" customFormat="1" ht="20.25" customHeight="1">
      <c r="A4" s="52"/>
      <c r="B4" s="53" t="s">
        <v>50</v>
      </c>
      <c r="C4" s="169">
        <v>1</v>
      </c>
      <c r="D4" s="170"/>
      <c r="E4" s="171"/>
      <c r="F4" s="169">
        <v>2</v>
      </c>
      <c r="G4" s="170"/>
      <c r="H4" s="171"/>
      <c r="I4" s="169">
        <v>3</v>
      </c>
      <c r="J4" s="170"/>
      <c r="K4" s="171"/>
      <c r="L4" s="169">
        <v>4</v>
      </c>
      <c r="M4" s="170"/>
      <c r="N4" s="171"/>
      <c r="O4" s="169">
        <v>5</v>
      </c>
      <c r="P4" s="170"/>
      <c r="Q4" s="171"/>
      <c r="R4" s="25" t="s">
        <v>51</v>
      </c>
      <c r="S4" s="25" t="s">
        <v>52</v>
      </c>
      <c r="T4" s="54" t="s">
        <v>53</v>
      </c>
      <c r="U4" s="54" t="s">
        <v>54</v>
      </c>
      <c r="V4" s="54"/>
      <c r="W4" s="25" t="s">
        <v>55</v>
      </c>
    </row>
    <row r="5" spans="1:23" s="14" customFormat="1" ht="30" customHeight="1">
      <c r="A5" s="161">
        <f>TRANSPOSE(C4)</f>
        <v>1</v>
      </c>
      <c r="B5" s="163" t="s">
        <v>262</v>
      </c>
      <c r="C5" s="144"/>
      <c r="D5" s="145"/>
      <c r="E5" s="146"/>
      <c r="F5" s="156">
        <f>IF(AND(ISNUMBER(F6),ISNUMBER(H6)),IF(F6=H6,Seadista!B6,IF(F6-H6&gt;0,Seadista!B4,Seadista!B5)),"Mängimata")</f>
        <v>0</v>
      </c>
      <c r="G5" s="157"/>
      <c r="H5" s="158"/>
      <c r="I5" s="156">
        <f>IF(AND(ISNUMBER(I6),ISNUMBER(K6)),IF(I6=K6,Seadista!B6,IF(I6-K6&gt;0,Seadista!B4,Seadista!B5)),"Mängimata")</f>
        <v>2</v>
      </c>
      <c r="J5" s="157"/>
      <c r="K5" s="158"/>
      <c r="L5" s="156">
        <f>IF(AND(ISNUMBER(L6),ISNUMBER(N6)),IF(L6=N6,Seadista!$B$6,IF(L6-N6&gt;0,Seadista!$B$4,Seadista!$B$5)),"Mängimata")</f>
        <v>2</v>
      </c>
      <c r="M5" s="157"/>
      <c r="N5" s="158"/>
      <c r="O5" s="156">
        <f>IF(AND(ISNUMBER(O6),ISNUMBER(Q6)),IF(O6=Q6,Seadista!$B$6,IF(O6-Q6&gt;0,Seadista!$B$4,Seadista!$B$5)),"Mängimata")</f>
        <v>0</v>
      </c>
      <c r="P5" s="157"/>
      <c r="Q5" s="158"/>
      <c r="R5" s="150">
        <f>SUMIF($C5:$O5,"&gt;=0")</f>
        <v>4</v>
      </c>
      <c r="S5" s="152">
        <f>IF(AND(ISNUMBER(F6),ISNUMBER(H6),ISNUMBER(I6),ISNUMBER(K6),ISNUMBER(L6),ISNUMBER(N6),ISNUMBER(O6),ISNUMBER(Q6)),F6-H6+I6-K6+L6-N6+O6-Q6,"pooleli")</f>
        <v>19</v>
      </c>
      <c r="T5" s="26">
        <f>RANK($R5,$R$5:$R$14,-1)</f>
        <v>3</v>
      </c>
      <c r="U5" s="27">
        <f>RANK($S5,$S$5:$S$14,-1)*0.01</f>
        <v>0.03</v>
      </c>
      <c r="V5" s="28">
        <f>T5+U5</f>
        <v>3.03</v>
      </c>
      <c r="W5" s="154">
        <f>IF(AND(ISNUMBER($V$5),ISNUMBER($V$7),ISNUMBER($V$9),ISNUMBER($V$11),ISNUMBER($V$13)),RANK($V5,$V$5:$V$14),"pooleli")</f>
        <v>3</v>
      </c>
    </row>
    <row r="6" spans="1:23" s="14" customFormat="1" ht="30" customHeight="1">
      <c r="A6" s="162"/>
      <c r="B6" s="164"/>
      <c r="C6" s="147"/>
      <c r="D6" s="148"/>
      <c r="E6" s="149"/>
      <c r="F6" s="29">
        <v>25</v>
      </c>
      <c r="G6" s="30" t="s">
        <v>56</v>
      </c>
      <c r="H6" s="31">
        <v>26</v>
      </c>
      <c r="I6" s="29">
        <v>27</v>
      </c>
      <c r="J6" s="30" t="s">
        <v>56</v>
      </c>
      <c r="K6" s="31">
        <v>16</v>
      </c>
      <c r="L6" s="29">
        <v>24</v>
      </c>
      <c r="M6" s="30" t="s">
        <v>56</v>
      </c>
      <c r="N6" s="31">
        <v>10</v>
      </c>
      <c r="O6" s="29">
        <v>14</v>
      </c>
      <c r="P6" s="30" t="s">
        <v>56</v>
      </c>
      <c r="Q6" s="31">
        <v>19</v>
      </c>
      <c r="R6" s="165"/>
      <c r="S6" s="159"/>
      <c r="T6" s="32"/>
      <c r="U6" s="33"/>
      <c r="V6" s="34"/>
      <c r="W6" s="160"/>
    </row>
    <row r="7" spans="1:23" s="14" customFormat="1" ht="30" customHeight="1">
      <c r="A7" s="161">
        <f>TRANSPOSE(F4)</f>
        <v>2</v>
      </c>
      <c r="B7" s="163" t="s">
        <v>265</v>
      </c>
      <c r="C7" s="156">
        <f>IF(AND(ISNUMBER(C8),ISNUMBER(E8)),IF(C8=E8,Seadista!B6,IF(C8-E8&gt;0,Seadista!B4,Seadista!B5)),"Mängimata")</f>
        <v>2</v>
      </c>
      <c r="D7" s="157"/>
      <c r="E7" s="158"/>
      <c r="F7" s="144"/>
      <c r="G7" s="145"/>
      <c r="H7" s="146"/>
      <c r="I7" s="156">
        <f>IF(AND(ISNUMBER(I8),ISNUMBER(K8)),IF(I8=K8,Seadista!B6,IF(I8-K8&gt;0,Seadista!B4,Seadista!B5)),"Mängimata")</f>
        <v>2</v>
      </c>
      <c r="J7" s="157"/>
      <c r="K7" s="158"/>
      <c r="L7" s="156">
        <f>IF(AND(ISNUMBER(L8),ISNUMBER(N8)),IF(L8=N8,Seadista!B6,IF(L8-N8&gt;0,Seadista!B4,Seadista!B5)),"Mängimata")</f>
        <v>2</v>
      </c>
      <c r="M7" s="157"/>
      <c r="N7" s="158"/>
      <c r="O7" s="156">
        <f>IF(AND(ISNUMBER(O8),ISNUMBER(Q8)),IF(O8=Q8,Seadista!$B$6,IF(O8-Q8&gt;0,Seadista!$B$4,Seadista!$B$5)),"Mängimata")</f>
        <v>0</v>
      </c>
      <c r="P7" s="157"/>
      <c r="Q7" s="158"/>
      <c r="R7" s="150">
        <f>SUMIF($C7:$O7,"&gt;=0")</f>
        <v>6</v>
      </c>
      <c r="S7" s="152">
        <f>IF(AND(ISNUMBER(C8),ISNUMBER(E8),ISNUMBER(I8),ISNUMBER(K8),ISNUMBER(L8),ISNUMBER(N8),ISNUMBER(O8),ISNUMBER(Q8)),C8-E8+I8-K8+L8-N8+O8-Q8,"pooleli")</f>
        <v>29</v>
      </c>
      <c r="T7" s="26">
        <f>RANK($R7,$R$5:$R$14,-1)</f>
        <v>4</v>
      </c>
      <c r="U7" s="27">
        <f>RANK($S7,$S$5:$S$14,-1)*0.01</f>
        <v>0.04</v>
      </c>
      <c r="V7" s="28">
        <f>T7+U7</f>
        <v>4.04</v>
      </c>
      <c r="W7" s="154">
        <f>IF(AND(ISNUMBER($V$5),ISNUMBER($V$7),ISNUMBER($V$9),ISNUMBER($V$11),ISNUMBER($V$13)),RANK($V7,$V$5:$V$14),"pooleli")</f>
        <v>2</v>
      </c>
    </row>
    <row r="8" spans="1:23" s="14" customFormat="1" ht="30" customHeight="1">
      <c r="A8" s="162"/>
      <c r="B8" s="164"/>
      <c r="C8" s="29">
        <f>IF(ISBLANK(H6),"",H6)</f>
        <v>26</v>
      </c>
      <c r="D8" s="30" t="s">
        <v>56</v>
      </c>
      <c r="E8" s="31">
        <f>IF(ISBLANK(F6),"",F6)</f>
        <v>25</v>
      </c>
      <c r="F8" s="147"/>
      <c r="G8" s="148"/>
      <c r="H8" s="149"/>
      <c r="I8" s="29">
        <v>24</v>
      </c>
      <c r="J8" s="30" t="s">
        <v>56</v>
      </c>
      <c r="K8" s="31">
        <v>8</v>
      </c>
      <c r="L8" s="29">
        <v>29</v>
      </c>
      <c r="M8" s="30" t="s">
        <v>56</v>
      </c>
      <c r="N8" s="31">
        <v>13</v>
      </c>
      <c r="O8" s="29">
        <v>19</v>
      </c>
      <c r="P8" s="30" t="s">
        <v>56</v>
      </c>
      <c r="Q8" s="31">
        <v>23</v>
      </c>
      <c r="R8" s="151"/>
      <c r="S8" s="159"/>
      <c r="T8" s="35"/>
      <c r="U8" s="36"/>
      <c r="V8" s="37"/>
      <c r="W8" s="160"/>
    </row>
    <row r="9" spans="1:23" s="14" customFormat="1" ht="30" customHeight="1">
      <c r="A9" s="161">
        <f>TRANSPOSE(I4)</f>
        <v>3</v>
      </c>
      <c r="B9" s="163" t="s">
        <v>300</v>
      </c>
      <c r="C9" s="156">
        <f>IF(AND(ISNUMBER(C10),ISNUMBER(E10)),IF(C10=E10,Seadista!B6,IF(C10-E10&gt;0,Seadista!B4,Seadista!B5)),"Mängimata")</f>
        <v>0</v>
      </c>
      <c r="D9" s="157"/>
      <c r="E9" s="158"/>
      <c r="F9" s="156">
        <f>IF(AND(ISNUMBER(F10),ISNUMBER(H10)),IF(F10=H10,Seadista!B6,IF(F10-H10&gt;0,Seadista!B4,Seadista!B5)),"Mängimata")</f>
        <v>0</v>
      </c>
      <c r="G9" s="157"/>
      <c r="H9" s="158"/>
      <c r="I9" s="144"/>
      <c r="J9" s="145"/>
      <c r="K9" s="146"/>
      <c r="L9" s="156">
        <f>IF(AND(ISNUMBER(L10),ISNUMBER(N10)),IF(L10=N10,Seadista!B6,IF(L10-N10&gt;0,Seadista!B4,Seadista!B5)),"Mängimata")</f>
        <v>0</v>
      </c>
      <c r="M9" s="157"/>
      <c r="N9" s="158"/>
      <c r="O9" s="156">
        <f>IF(AND(ISNUMBER(O10),ISNUMBER(Q10)),IF(O10=Q10,Seadista!$B$6,IF(O10-Q10&gt;0,Seadista!$B$4,Seadista!$B$5)),"Mängimata")</f>
        <v>0</v>
      </c>
      <c r="P9" s="157"/>
      <c r="Q9" s="158"/>
      <c r="R9" s="165">
        <f>SUMIF($C9:$O9,"&gt;=0")</f>
        <v>0</v>
      </c>
      <c r="S9" s="152">
        <f>IF(AND(ISNUMBER(F10),ISNUMBER(H10),ISNUMBER(C10),ISNUMBER(E10),ISNUMBER(L10),ISNUMBER(N10),ISNUMBER(O10),ISNUMBER(Q10)),F10-H10+C10-E10+L10-N10+O10-Q10,"pooleli")</f>
        <v>-48</v>
      </c>
      <c r="T9" s="38">
        <f>RANK($R9,$R$5:$R$14,-1)</f>
        <v>1</v>
      </c>
      <c r="U9" s="38">
        <f>RANK($S9,$S$5:$S$14,-1)*0.01</f>
        <v>0.01</v>
      </c>
      <c r="V9" s="38">
        <f>T9+U9</f>
        <v>1.01</v>
      </c>
      <c r="W9" s="154">
        <f>IF(AND(ISNUMBER($V$5),ISNUMBER($V$7),ISNUMBER($V$9),ISNUMBER($V$11),ISNUMBER($V$13)),RANK($V9,$V$5:$V$14),"pooleli")</f>
        <v>5</v>
      </c>
    </row>
    <row r="10" spans="1:23" s="14" customFormat="1" ht="30" customHeight="1">
      <c r="A10" s="162"/>
      <c r="B10" s="164"/>
      <c r="C10" s="29">
        <f>IF(ISBLANK(K6),"",K6)</f>
        <v>16</v>
      </c>
      <c r="D10" s="30" t="s">
        <v>56</v>
      </c>
      <c r="E10" s="31">
        <f>IF(ISBLANK(I6),"",I6)</f>
        <v>27</v>
      </c>
      <c r="F10" s="29">
        <f>IF(ISBLANK(K8),"",K8)</f>
        <v>8</v>
      </c>
      <c r="G10" s="30" t="s">
        <v>56</v>
      </c>
      <c r="H10" s="31">
        <f>IF(ISBLANK(I8),"",I8)</f>
        <v>24</v>
      </c>
      <c r="I10" s="147"/>
      <c r="J10" s="148"/>
      <c r="K10" s="149"/>
      <c r="L10" s="29">
        <v>17</v>
      </c>
      <c r="M10" s="30" t="s">
        <v>56</v>
      </c>
      <c r="N10" s="31">
        <v>21</v>
      </c>
      <c r="O10" s="29">
        <v>14</v>
      </c>
      <c r="P10" s="30" t="s">
        <v>56</v>
      </c>
      <c r="Q10" s="31">
        <v>31</v>
      </c>
      <c r="R10" s="165"/>
      <c r="S10" s="159"/>
      <c r="T10" s="38"/>
      <c r="U10" s="38"/>
      <c r="V10" s="38"/>
      <c r="W10" s="160"/>
    </row>
    <row r="11" spans="1:23" s="14" customFormat="1" ht="30" customHeight="1">
      <c r="A11" s="161">
        <f>TRANSPOSE(L4)</f>
        <v>4</v>
      </c>
      <c r="B11" s="163" t="s">
        <v>244</v>
      </c>
      <c r="C11" s="156">
        <f>IF(AND(ISNUMBER(C12),ISNUMBER(E12)),IF(C12=E12,Seadista!$B$6,IF(C12-E12&gt;0,Seadista!$B$4,Seadista!$B$5)),"Mängimata")</f>
        <v>0</v>
      </c>
      <c r="D11" s="157"/>
      <c r="E11" s="158"/>
      <c r="F11" s="156">
        <f>IF(AND(ISNUMBER(F12),ISNUMBER(H12)),IF(F12=H12,Seadista!$B$6,IF(F12-H12&gt;0,Seadista!$B$4,Seadista!$B$5)),"Mängimata")</f>
        <v>0</v>
      </c>
      <c r="G11" s="157"/>
      <c r="H11" s="158"/>
      <c r="I11" s="156">
        <f>IF(AND(ISNUMBER(I12),ISNUMBER(K12)),IF(I12=K12,Seadista!$B$6,IF(I12-K12&gt;0,Seadista!$B$4,Seadista!$B$5)),"Mängimata")</f>
        <v>2</v>
      </c>
      <c r="J11" s="157"/>
      <c r="K11" s="158"/>
      <c r="L11" s="144"/>
      <c r="M11" s="145"/>
      <c r="N11" s="146"/>
      <c r="O11" s="156">
        <f>IF(AND(ISNUMBER(O12),ISNUMBER(Q12)),IF(O12=Q12,Seadista!$B$6,IF(O12-Q12&gt;0,Seadista!$B$4,Seadista!$B$5)),"Mängimata")</f>
        <v>0</v>
      </c>
      <c r="P11" s="157"/>
      <c r="Q11" s="158"/>
      <c r="R11" s="150">
        <f>SUMIF($C11:$O11,"&gt;=0")</f>
        <v>2</v>
      </c>
      <c r="S11" s="152">
        <f>IF(AND(ISNUMBER(F12),ISNUMBER(H12),ISNUMBER(I12),ISNUMBER(K12),ISNUMBER(C12),ISNUMBER(E12),ISNUMBER(O12),ISNUMBER(Q12)),F12-H12+I12-K12+C12-E12+O12-Q12,"pooleli")</f>
        <v>-42</v>
      </c>
      <c r="T11" s="26">
        <f>RANK($R11,$R$5:$R$14,-1)</f>
        <v>2</v>
      </c>
      <c r="U11" s="27">
        <f>RANK($S11,$S$5:$S$14,-1)*0.01</f>
        <v>0.02</v>
      </c>
      <c r="V11" s="28">
        <f>T11+U11</f>
        <v>2.02</v>
      </c>
      <c r="W11" s="154">
        <f>IF(AND(ISNUMBER($V$5),ISNUMBER($V$7),ISNUMBER($V$9),ISNUMBER($V$11),ISNUMBER($V$13)),RANK($V11,$V$5:$V$14),"pooleli")</f>
        <v>4</v>
      </c>
    </row>
    <row r="12" spans="1:23" s="14" customFormat="1" ht="30" customHeight="1">
      <c r="A12" s="162"/>
      <c r="B12" s="164"/>
      <c r="C12" s="29">
        <f>IF(ISBLANK(N6),"",N6)</f>
        <v>10</v>
      </c>
      <c r="D12" s="30" t="s">
        <v>56</v>
      </c>
      <c r="E12" s="31">
        <f>IF(ISBLANK(L6),"",L6)</f>
        <v>24</v>
      </c>
      <c r="F12" s="29">
        <f>IF(ISBLANK(N8),"",N8)</f>
        <v>13</v>
      </c>
      <c r="G12" s="30" t="s">
        <v>56</v>
      </c>
      <c r="H12" s="31">
        <f>IF(ISBLANK(L8),"",L8)</f>
        <v>29</v>
      </c>
      <c r="I12" s="29">
        <f>IF(ISBLANK(N10),"",N10)</f>
        <v>21</v>
      </c>
      <c r="J12" s="30" t="s">
        <v>56</v>
      </c>
      <c r="K12" s="31">
        <f>IF(ISBLANK(L10),"",L10)</f>
        <v>17</v>
      </c>
      <c r="L12" s="147"/>
      <c r="M12" s="148"/>
      <c r="N12" s="149"/>
      <c r="O12" s="29">
        <v>10</v>
      </c>
      <c r="P12" s="30" t="s">
        <v>56</v>
      </c>
      <c r="Q12" s="31">
        <v>26</v>
      </c>
      <c r="R12" s="151"/>
      <c r="S12" s="159"/>
      <c r="T12" s="35"/>
      <c r="U12" s="36"/>
      <c r="V12" s="37"/>
      <c r="W12" s="160"/>
    </row>
    <row r="13" spans="1:23" s="16" customFormat="1" ht="30" customHeight="1">
      <c r="A13" s="161">
        <f>TRANSPOSE(O4)</f>
        <v>5</v>
      </c>
      <c r="B13" s="163" t="s">
        <v>319</v>
      </c>
      <c r="C13" s="156">
        <f>IF(AND(ISNUMBER(C14),ISNUMBER(E14)),IF(C14=E14,Seadista!$B$6,IF(C14-E14&gt;0,Seadista!$B$4,Seadista!$B$5)),"Mängimata")</f>
        <v>2</v>
      </c>
      <c r="D13" s="157"/>
      <c r="E13" s="158"/>
      <c r="F13" s="156">
        <f>IF(AND(ISNUMBER(F14),ISNUMBER(H14)),IF(F14=H14,Seadista!$B$6,IF(F14-H14&gt;0,Seadista!$B$4,Seadista!$B$5)),"Mängimata")</f>
        <v>2</v>
      </c>
      <c r="G13" s="157"/>
      <c r="H13" s="158"/>
      <c r="I13" s="156">
        <f>IF(AND(ISNUMBER(I14),ISNUMBER(K14)),IF(I14=K14,Seadista!$B$6,IF(I14-K14&gt;0,Seadista!$B$4,Seadista!$B$5)),"Mängimata")</f>
        <v>2</v>
      </c>
      <c r="J13" s="157"/>
      <c r="K13" s="158"/>
      <c r="L13" s="156">
        <f>IF(AND(ISNUMBER(L14),ISNUMBER(N14)),IF(L14=N14,Seadista!$B$6,IF(L14-N14&gt;0,Seadista!$B$4,Seadista!$B$5)),"Mängimata")</f>
        <v>2</v>
      </c>
      <c r="M13" s="157"/>
      <c r="N13" s="158"/>
      <c r="O13" s="144"/>
      <c r="P13" s="145"/>
      <c r="Q13" s="146"/>
      <c r="R13" s="150">
        <f>SUMIF($C13:$P13,"&gt;=0")</f>
        <v>8</v>
      </c>
      <c r="S13" s="152">
        <f>IF(AND(ISNUMBER(C14),ISNUMBER(E14),ISNUMBER(F14),ISNUMBER(H14),ISNUMBER(I14),ISNUMBER(K14),ISNUMBER(L14),ISNUMBER(N14)),C14-E14+F14-H14+I14-K14+L14-N14,"pooleli")</f>
        <v>42</v>
      </c>
      <c r="T13" s="39">
        <f>RANK($R13,$R$5:$R$14,-1)</f>
        <v>5</v>
      </c>
      <c r="U13" s="38">
        <f>RANK($S13,$S$5:$S$14,-1)*0.01</f>
        <v>0.05</v>
      </c>
      <c r="V13" s="40">
        <f>T13+U13</f>
        <v>5.05</v>
      </c>
      <c r="W13" s="154">
        <f>IF(AND(ISNUMBER($V$5),ISNUMBER($V$7),ISNUMBER($V$9),ISNUMBER($V$11),ISNUMBER($V$13)),RANK($V13,$V$5:$V$14),"pooleli")</f>
        <v>1</v>
      </c>
    </row>
    <row r="14" spans="1:23" s="16" customFormat="1" ht="30" customHeight="1">
      <c r="A14" s="162"/>
      <c r="B14" s="164"/>
      <c r="C14" s="29">
        <f>IF(ISBLANK(Q$6),"",Q$6)</f>
        <v>19</v>
      </c>
      <c r="D14" s="30" t="s">
        <v>56</v>
      </c>
      <c r="E14" s="31">
        <f>IF(ISBLANK(O$6),"",O$6)</f>
        <v>14</v>
      </c>
      <c r="F14" s="29">
        <f>IF(ISBLANK(Q8),"",Q8)</f>
        <v>23</v>
      </c>
      <c r="G14" s="30" t="s">
        <v>56</v>
      </c>
      <c r="H14" s="31">
        <f>IF(ISBLANK(O8),"",O8)</f>
        <v>19</v>
      </c>
      <c r="I14" s="29">
        <f>IF(ISBLANK(Q10),"",Q10)</f>
        <v>31</v>
      </c>
      <c r="J14" s="30" t="s">
        <v>56</v>
      </c>
      <c r="K14" s="31">
        <f>IF(ISBLANK(O10),"",O10)</f>
        <v>14</v>
      </c>
      <c r="L14" s="29">
        <f>IF(ISBLANK(Q12),"",Q12)</f>
        <v>26</v>
      </c>
      <c r="M14" s="30" t="s">
        <v>56</v>
      </c>
      <c r="N14" s="31">
        <f>IF(ISBLANK(O12),"",O12)</f>
        <v>10</v>
      </c>
      <c r="O14" s="147"/>
      <c r="P14" s="148"/>
      <c r="Q14" s="149"/>
      <c r="R14" s="151"/>
      <c r="S14" s="153"/>
      <c r="T14" s="36"/>
      <c r="U14" s="36"/>
      <c r="V14" s="36"/>
      <c r="W14" s="155"/>
    </row>
  </sheetData>
  <mergeCells count="56">
    <mergeCell ref="A3:W3"/>
    <mergeCell ref="C4:E4"/>
    <mergeCell ref="F4:H4"/>
    <mergeCell ref="I4:K4"/>
    <mergeCell ref="L4:N4"/>
    <mergeCell ref="O4:Q4"/>
    <mergeCell ref="O5:Q5"/>
    <mergeCell ref="R5:R6"/>
    <mergeCell ref="S5:S6"/>
    <mergeCell ref="W5:W6"/>
    <mergeCell ref="A7:A8"/>
    <mergeCell ref="B7:B8"/>
    <mergeCell ref="C7:E7"/>
    <mergeCell ref="F7:H8"/>
    <mergeCell ref="I7:K7"/>
    <mergeCell ref="L7:N7"/>
    <mergeCell ref="A5:A6"/>
    <mergeCell ref="B5:B6"/>
    <mergeCell ref="C5:E6"/>
    <mergeCell ref="F5:H5"/>
    <mergeCell ref="I5:K5"/>
    <mergeCell ref="L5:N5"/>
    <mergeCell ref="O7:Q7"/>
    <mergeCell ref="R7:R8"/>
    <mergeCell ref="S7:S8"/>
    <mergeCell ref="W7:W8"/>
    <mergeCell ref="A9:A10"/>
    <mergeCell ref="B9:B10"/>
    <mergeCell ref="C9:E9"/>
    <mergeCell ref="F9:H9"/>
    <mergeCell ref="I9:K10"/>
    <mergeCell ref="L9:N9"/>
    <mergeCell ref="A11:A12"/>
    <mergeCell ref="B11:B12"/>
    <mergeCell ref="C11:E11"/>
    <mergeCell ref="F11:H11"/>
    <mergeCell ref="I11:K11"/>
    <mergeCell ref="L13:N13"/>
    <mergeCell ref="O9:Q9"/>
    <mergeCell ref="R9:R10"/>
    <mergeCell ref="S9:S10"/>
    <mergeCell ref="W9:W10"/>
    <mergeCell ref="L11:N12"/>
    <mergeCell ref="A13:A14"/>
    <mergeCell ref="B13:B14"/>
    <mergeCell ref="C13:E13"/>
    <mergeCell ref="F13:H13"/>
    <mergeCell ref="I13:K13"/>
    <mergeCell ref="O13:Q14"/>
    <mergeCell ref="R13:R14"/>
    <mergeCell ref="S13:S14"/>
    <mergeCell ref="W13:W14"/>
    <mergeCell ref="O11:Q11"/>
    <mergeCell ref="R11:R12"/>
    <mergeCell ref="S11:S12"/>
    <mergeCell ref="W11:W12"/>
  </mergeCells>
  <printOptions horizontalCentered="1"/>
  <pageMargins left="0.51181102362204722" right="0.27559055118110237" top="0.74803149606299213" bottom="0.51181102362204722" header="0.31496062992125984" footer="0.31496062992125984"/>
  <pageSetup paperSize="9"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4"/>
  <sheetViews>
    <sheetView tabSelected="1" topLeftCell="A3" zoomScale="90" zoomScaleNormal="90" workbookViewId="0">
      <selection activeCell="L6" sqref="L6"/>
    </sheetView>
  </sheetViews>
  <sheetFormatPr defaultColWidth="8.7109375" defaultRowHeight="15.75"/>
  <cols>
    <col min="1" max="1" width="4.42578125" style="21" customWidth="1"/>
    <col min="2" max="2" width="27.28515625" style="16" customWidth="1"/>
    <col min="3" max="3" width="4.7109375" style="17" customWidth="1"/>
    <col min="4" max="4" width="2" style="17" customWidth="1"/>
    <col min="5" max="6" width="4.7109375" style="17" customWidth="1"/>
    <col min="7" max="7" width="2" style="17" customWidth="1"/>
    <col min="8" max="9" width="4.7109375" style="17" customWidth="1"/>
    <col min="10" max="10" width="2" style="17" customWidth="1"/>
    <col min="11" max="11" width="4.7109375" style="17" customWidth="1"/>
    <col min="12" max="12" width="4.7109375" style="16" customWidth="1"/>
    <col min="13" max="13" width="2" style="16" customWidth="1"/>
    <col min="14" max="14" width="4.7109375" style="16" customWidth="1"/>
    <col min="15" max="15" width="4.7109375" style="22" customWidth="1"/>
    <col min="16" max="16" width="2" style="22" customWidth="1"/>
    <col min="17" max="17" width="4.7109375" style="22" customWidth="1"/>
    <col min="18" max="19" width="10.7109375" style="16" customWidth="1"/>
    <col min="20" max="22" width="14.42578125" style="18" hidden="1" customWidth="1"/>
    <col min="23" max="23" width="10.7109375" style="18" customWidth="1"/>
  </cols>
  <sheetData>
    <row r="1" spans="1:23" s="15" customFormat="1" ht="52.5" customHeight="1">
      <c r="B1" s="90" t="str">
        <f>TRANSPOSE(Seadista!A9)</f>
        <v>Tallinn Handball Cup 2015</v>
      </c>
      <c r="N1" s="14"/>
      <c r="O1" s="14"/>
      <c r="P1" s="14"/>
      <c r="Q1" s="14"/>
    </row>
    <row r="2" spans="1:23" s="16" customFormat="1" ht="37.5" customHeight="1">
      <c r="B2" s="92"/>
      <c r="C2" s="17"/>
      <c r="D2" s="17"/>
      <c r="E2" s="17"/>
      <c r="F2" s="17"/>
      <c r="G2" s="17"/>
      <c r="H2" s="17"/>
      <c r="I2" s="17"/>
      <c r="J2" s="17"/>
      <c r="K2" s="17"/>
      <c r="N2" s="18"/>
      <c r="O2" s="18"/>
      <c r="P2" s="18"/>
      <c r="Q2" s="18"/>
    </row>
    <row r="3" spans="1:23" s="19" customFormat="1" ht="30" customHeight="1">
      <c r="A3" s="166" t="s">
        <v>322</v>
      </c>
      <c r="B3" s="167"/>
      <c r="C3" s="167"/>
      <c r="D3" s="167"/>
      <c r="E3" s="167"/>
      <c r="F3" s="167"/>
      <c r="G3" s="167"/>
      <c r="H3" s="167"/>
      <c r="I3" s="167"/>
      <c r="J3" s="167"/>
      <c r="K3" s="167"/>
      <c r="L3" s="167"/>
      <c r="M3" s="167"/>
      <c r="N3" s="167"/>
      <c r="O3" s="167"/>
      <c r="P3" s="167"/>
      <c r="Q3" s="167"/>
      <c r="R3" s="167"/>
      <c r="S3" s="167"/>
      <c r="T3" s="167"/>
      <c r="U3" s="167"/>
      <c r="V3" s="167"/>
      <c r="W3" s="168"/>
    </row>
    <row r="4" spans="1:23" s="20" customFormat="1" ht="20.25" customHeight="1">
      <c r="A4" s="52"/>
      <c r="B4" s="53" t="s">
        <v>50</v>
      </c>
      <c r="C4" s="169">
        <v>1</v>
      </c>
      <c r="D4" s="170"/>
      <c r="E4" s="171"/>
      <c r="F4" s="169">
        <v>2</v>
      </c>
      <c r="G4" s="170"/>
      <c r="H4" s="171"/>
      <c r="I4" s="169">
        <v>3</v>
      </c>
      <c r="J4" s="170"/>
      <c r="K4" s="171"/>
      <c r="L4" s="169">
        <v>4</v>
      </c>
      <c r="M4" s="170"/>
      <c r="N4" s="171"/>
      <c r="O4" s="169">
        <v>5</v>
      </c>
      <c r="P4" s="170"/>
      <c r="Q4" s="171"/>
      <c r="R4" s="25" t="s">
        <v>51</v>
      </c>
      <c r="S4" s="25" t="s">
        <v>52</v>
      </c>
      <c r="T4" s="54" t="s">
        <v>53</v>
      </c>
      <c r="U4" s="54" t="s">
        <v>54</v>
      </c>
      <c r="V4" s="54"/>
      <c r="W4" s="25" t="s">
        <v>55</v>
      </c>
    </row>
    <row r="5" spans="1:23" s="14" customFormat="1" ht="30" customHeight="1">
      <c r="A5" s="161">
        <f>TRANSPOSE(C4)</f>
        <v>1</v>
      </c>
      <c r="B5" s="163" t="s">
        <v>319</v>
      </c>
      <c r="C5" s="144"/>
      <c r="D5" s="145"/>
      <c r="E5" s="146"/>
      <c r="F5" s="156">
        <f>IF(AND(ISNUMBER(F6),ISNUMBER(H6)),IF(F6=H6,Seadista!B6,IF(F6-H6&gt;0,Seadista!B4,Seadista!B5)),"Mängimata")</f>
        <v>0</v>
      </c>
      <c r="G5" s="157"/>
      <c r="H5" s="158"/>
      <c r="I5" s="156">
        <f>IF(AND(ISNUMBER(I6),ISNUMBER(K6)),IF(I6=K6,Seadista!B6,IF(I6-K6&gt;0,Seadista!B4,Seadista!B5)),"Mängimata")</f>
        <v>0</v>
      </c>
      <c r="J5" s="157"/>
      <c r="K5" s="158"/>
      <c r="L5" s="156">
        <f>IF(AND(ISNUMBER(L6),ISNUMBER(N6)),IF(L6=N6,Seadista!$B$6,IF(L6-N6&gt;0,Seadista!$B$4,Seadista!$B$5)),"Mängimata")</f>
        <v>0</v>
      </c>
      <c r="M5" s="157"/>
      <c r="N5" s="158"/>
      <c r="O5" s="156">
        <f>IF(AND(ISNUMBER(O6),ISNUMBER(Q6)),IF(O6=Q6,Seadista!$B$6,IF(O6-Q6&gt;0,Seadista!$B$4,Seadista!$B$5)),"Mängimata")</f>
        <v>0</v>
      </c>
      <c r="P5" s="157"/>
      <c r="Q5" s="158"/>
      <c r="R5" s="150">
        <f>SUMIF($C5:$O5,"&gt;=0")</f>
        <v>0</v>
      </c>
      <c r="S5" s="152">
        <f>IF(AND(ISNUMBER(F6),ISNUMBER(H6),ISNUMBER(I6),ISNUMBER(K6),ISNUMBER(L6),ISNUMBER(N6),ISNUMBER(O6),ISNUMBER(Q6)),F6-H6+I6-K6+L6-N6+O6-Q6,"pooleli")</f>
        <v>-57</v>
      </c>
      <c r="T5" s="26">
        <f>RANK($R5,$R$5:$R$14,-1)</f>
        <v>1</v>
      </c>
      <c r="U5" s="27">
        <f>RANK($S5,$S$5:$S$14,-1)*0.01</f>
        <v>0.01</v>
      </c>
      <c r="V5" s="28">
        <f>T5+U5</f>
        <v>1.01</v>
      </c>
      <c r="W5" s="154">
        <f>IF(AND(ISNUMBER($V$5),ISNUMBER($V$7),ISNUMBER($V$9),ISNUMBER($V$11),ISNUMBER($V$13)),RANK($V5,$V$5:$V$14),"pooleli")</f>
        <v>5</v>
      </c>
    </row>
    <row r="6" spans="1:23" s="14" customFormat="1" ht="30" customHeight="1">
      <c r="A6" s="162"/>
      <c r="B6" s="164"/>
      <c r="C6" s="147"/>
      <c r="D6" s="148"/>
      <c r="E6" s="149"/>
      <c r="F6" s="29">
        <v>1</v>
      </c>
      <c r="G6" s="30" t="s">
        <v>56</v>
      </c>
      <c r="H6" s="31">
        <v>16</v>
      </c>
      <c r="I6" s="29">
        <v>1</v>
      </c>
      <c r="J6" s="30" t="s">
        <v>56</v>
      </c>
      <c r="K6" s="31">
        <v>30</v>
      </c>
      <c r="L6" s="29">
        <v>4</v>
      </c>
      <c r="M6" s="30" t="s">
        <v>56</v>
      </c>
      <c r="N6" s="31">
        <v>11</v>
      </c>
      <c r="O6" s="29">
        <v>4</v>
      </c>
      <c r="P6" s="30" t="s">
        <v>56</v>
      </c>
      <c r="Q6" s="31">
        <v>10</v>
      </c>
      <c r="R6" s="165"/>
      <c r="S6" s="159"/>
      <c r="T6" s="32"/>
      <c r="U6" s="33"/>
      <c r="V6" s="34"/>
      <c r="W6" s="160"/>
    </row>
    <row r="7" spans="1:23" s="14" customFormat="1" ht="30" customHeight="1">
      <c r="A7" s="161">
        <f>TRANSPOSE(F4)</f>
        <v>2</v>
      </c>
      <c r="B7" s="163" t="s">
        <v>251</v>
      </c>
      <c r="C7" s="156">
        <f>IF(AND(ISNUMBER(C8),ISNUMBER(E8)),IF(C8=E8,Seadista!B6,IF(C8-E8&gt;0,Seadista!B4,Seadista!B5)),"Mängimata")</f>
        <v>2</v>
      </c>
      <c r="D7" s="157"/>
      <c r="E7" s="158"/>
      <c r="F7" s="144"/>
      <c r="G7" s="145"/>
      <c r="H7" s="146"/>
      <c r="I7" s="156">
        <f>IF(AND(ISNUMBER(I8),ISNUMBER(K8)),IF(I8=K8,Seadista!B6,IF(I8-K8&gt;0,Seadista!B4,Seadista!B5)),"Mängimata")</f>
        <v>0</v>
      </c>
      <c r="J7" s="157"/>
      <c r="K7" s="158"/>
      <c r="L7" s="156">
        <f>IF(AND(ISNUMBER(L8),ISNUMBER(N8)),IF(L8=N8,Seadista!B6,IF(L8-N8&gt;0,Seadista!B4,Seadista!B5)),"Mängimata")</f>
        <v>0</v>
      </c>
      <c r="M7" s="157"/>
      <c r="N7" s="158"/>
      <c r="O7" s="156">
        <f>IF(AND(ISNUMBER(O8),ISNUMBER(Q8)),IF(O8=Q8,Seadista!$B$6,IF(O8-Q8&gt;0,Seadista!$B$4,Seadista!$B$5)),"Mängimata")</f>
        <v>0</v>
      </c>
      <c r="P7" s="157"/>
      <c r="Q7" s="158"/>
      <c r="R7" s="150">
        <f>SUMIF($C7:$O7,"&gt;=0")</f>
        <v>2</v>
      </c>
      <c r="S7" s="152">
        <f>IF(AND(ISNUMBER(C8),ISNUMBER(E8),ISNUMBER(I8),ISNUMBER(K8),ISNUMBER(L8),ISNUMBER(N8),ISNUMBER(O8),ISNUMBER(Q8)),C8-E8+I8-K8+L8-N8+O8-Q8,"pooleli")</f>
        <v>-22</v>
      </c>
      <c r="T7" s="26">
        <f>RANK($R7,$R$5:$R$14,-1)</f>
        <v>2</v>
      </c>
      <c r="U7" s="27">
        <f>RANK($S7,$S$5:$S$14,-1)*0.01</f>
        <v>0.02</v>
      </c>
      <c r="V7" s="28">
        <f>T7+U7</f>
        <v>2.02</v>
      </c>
      <c r="W7" s="154">
        <f>IF(AND(ISNUMBER($V$5),ISNUMBER($V$7),ISNUMBER($V$9),ISNUMBER($V$11),ISNUMBER($V$13)),RANK($V7,$V$5:$V$14),"pooleli")</f>
        <v>4</v>
      </c>
    </row>
    <row r="8" spans="1:23" s="14" customFormat="1" ht="30" customHeight="1">
      <c r="A8" s="162"/>
      <c r="B8" s="164"/>
      <c r="C8" s="29">
        <f>IF(ISBLANK(H6),"",H6)</f>
        <v>16</v>
      </c>
      <c r="D8" s="30" t="s">
        <v>56</v>
      </c>
      <c r="E8" s="31">
        <f>IF(ISBLANK(F6),"",F6)</f>
        <v>1</v>
      </c>
      <c r="F8" s="147"/>
      <c r="G8" s="148"/>
      <c r="H8" s="149"/>
      <c r="I8" s="29">
        <v>3</v>
      </c>
      <c r="J8" s="30" t="s">
        <v>56</v>
      </c>
      <c r="K8" s="31">
        <v>25</v>
      </c>
      <c r="L8" s="29">
        <v>5</v>
      </c>
      <c r="M8" s="30" t="s">
        <v>56</v>
      </c>
      <c r="N8" s="31">
        <v>12</v>
      </c>
      <c r="O8" s="29">
        <v>3</v>
      </c>
      <c r="P8" s="30" t="s">
        <v>56</v>
      </c>
      <c r="Q8" s="31">
        <v>11</v>
      </c>
      <c r="R8" s="151"/>
      <c r="S8" s="159"/>
      <c r="T8" s="35"/>
      <c r="U8" s="36"/>
      <c r="V8" s="37"/>
      <c r="W8" s="160"/>
    </row>
    <row r="9" spans="1:23" s="14" customFormat="1" ht="30" customHeight="1">
      <c r="A9" s="161">
        <f>TRANSPOSE(I4)</f>
        <v>3</v>
      </c>
      <c r="B9" s="163" t="s">
        <v>244</v>
      </c>
      <c r="C9" s="156">
        <f>IF(AND(ISNUMBER(C10),ISNUMBER(E10)),IF(C10=E10,Seadista!B6,IF(C10-E10&gt;0,Seadista!B4,Seadista!B5)),"Mängimata")</f>
        <v>2</v>
      </c>
      <c r="D9" s="157"/>
      <c r="E9" s="158"/>
      <c r="F9" s="156">
        <f>IF(AND(ISNUMBER(F10),ISNUMBER(H10)),IF(F10=H10,Seadista!B6,IF(F10-H10&gt;0,Seadista!B4,Seadista!B5)),"Mängimata")</f>
        <v>2</v>
      </c>
      <c r="G9" s="157"/>
      <c r="H9" s="158"/>
      <c r="I9" s="144"/>
      <c r="J9" s="145"/>
      <c r="K9" s="146"/>
      <c r="L9" s="156">
        <f>IF(AND(ISNUMBER(L10),ISNUMBER(N10)),IF(L10=N10,Seadista!B6,IF(L10-N10&gt;0,Seadista!B4,Seadista!B5)),"Mängimata")</f>
        <v>2</v>
      </c>
      <c r="M9" s="157"/>
      <c r="N9" s="158"/>
      <c r="O9" s="156">
        <f>IF(AND(ISNUMBER(O10),ISNUMBER(Q10)),IF(O10=Q10,Seadista!$B$6,IF(O10-Q10&gt;0,Seadista!$B$4,Seadista!$B$5)),"Mängimata")</f>
        <v>1</v>
      </c>
      <c r="P9" s="157"/>
      <c r="Q9" s="158"/>
      <c r="R9" s="165">
        <f>SUMIF($C9:$O9,"&gt;=0")</f>
        <v>7</v>
      </c>
      <c r="S9" s="152">
        <f>IF(AND(ISNUMBER(F10),ISNUMBER(H10),ISNUMBER(C10),ISNUMBER(E10),ISNUMBER(L10),ISNUMBER(N10),ISNUMBER(O10),ISNUMBER(Q10)),F10-H10+C10-E10+L10-N10+O10-Q10,"pooleli")</f>
        <v>57</v>
      </c>
      <c r="T9" s="38">
        <f>RANK($R9,$R$5:$R$14,-1)</f>
        <v>4</v>
      </c>
      <c r="U9" s="38">
        <f>RANK($S9,$S$5:$S$14,-1)*0.01</f>
        <v>0.05</v>
      </c>
      <c r="V9" s="38">
        <f>T9+U9</f>
        <v>4.05</v>
      </c>
      <c r="W9" s="154">
        <f>IF(AND(ISNUMBER($V$5),ISNUMBER($V$7),ISNUMBER($V$9),ISNUMBER($V$11),ISNUMBER($V$13)),RANK($V9,$V$5:$V$14),"pooleli")</f>
        <v>1</v>
      </c>
    </row>
    <row r="10" spans="1:23" s="14" customFormat="1" ht="30" customHeight="1">
      <c r="A10" s="162"/>
      <c r="B10" s="164"/>
      <c r="C10" s="29">
        <f>IF(ISBLANK(K6),"",K6)</f>
        <v>30</v>
      </c>
      <c r="D10" s="30" t="s">
        <v>56</v>
      </c>
      <c r="E10" s="31">
        <f>IF(ISBLANK(I6),"",I6)</f>
        <v>1</v>
      </c>
      <c r="F10" s="29">
        <f>IF(ISBLANK(K8),"",K8)</f>
        <v>25</v>
      </c>
      <c r="G10" s="30" t="s">
        <v>56</v>
      </c>
      <c r="H10" s="31">
        <f>IF(ISBLANK(I8),"",I8)</f>
        <v>3</v>
      </c>
      <c r="I10" s="147"/>
      <c r="J10" s="148"/>
      <c r="K10" s="149"/>
      <c r="L10" s="29">
        <v>19</v>
      </c>
      <c r="M10" s="30" t="s">
        <v>56</v>
      </c>
      <c r="N10" s="31">
        <v>13</v>
      </c>
      <c r="O10" s="29">
        <v>12</v>
      </c>
      <c r="P10" s="30" t="s">
        <v>56</v>
      </c>
      <c r="Q10" s="31">
        <v>12</v>
      </c>
      <c r="R10" s="165"/>
      <c r="S10" s="159"/>
      <c r="T10" s="38"/>
      <c r="U10" s="38"/>
      <c r="V10" s="38"/>
      <c r="W10" s="160"/>
    </row>
    <row r="11" spans="1:23" s="14" customFormat="1" ht="30" customHeight="1">
      <c r="A11" s="161">
        <f>TRANSPOSE(L4)</f>
        <v>4</v>
      </c>
      <c r="B11" s="163" t="s">
        <v>317</v>
      </c>
      <c r="C11" s="156">
        <f>IF(AND(ISNUMBER(C12),ISNUMBER(E12)),IF(C12=E12,Seadista!$B$6,IF(C12-E12&gt;0,Seadista!$B$4,Seadista!$B$5)),"Mängimata")</f>
        <v>2</v>
      </c>
      <c r="D11" s="157"/>
      <c r="E11" s="158"/>
      <c r="F11" s="156">
        <f>IF(AND(ISNUMBER(F12),ISNUMBER(H12)),IF(F12=H12,Seadista!$B$6,IF(F12-H12&gt;0,Seadista!$B$4,Seadista!$B$5)),"Mängimata")</f>
        <v>2</v>
      </c>
      <c r="G11" s="157"/>
      <c r="H11" s="158"/>
      <c r="I11" s="156">
        <f>IF(AND(ISNUMBER(I12),ISNUMBER(K12)),IF(I12=K12,Seadista!$B$6,IF(I12-K12&gt;0,Seadista!$B$4,Seadista!$B$5)),"Mängimata")</f>
        <v>0</v>
      </c>
      <c r="J11" s="157"/>
      <c r="K11" s="158"/>
      <c r="L11" s="144"/>
      <c r="M11" s="145"/>
      <c r="N11" s="146"/>
      <c r="O11" s="156">
        <f>IF(AND(ISNUMBER(O12),ISNUMBER(Q12)),IF(O12=Q12,Seadista!$B$6,IF(O12-Q12&gt;0,Seadista!$B$4,Seadista!$B$5)),"Mängimata")</f>
        <v>0</v>
      </c>
      <c r="P11" s="157"/>
      <c r="Q11" s="158"/>
      <c r="R11" s="150">
        <f>SUMIF($C11:$O11,"&gt;=0")</f>
        <v>4</v>
      </c>
      <c r="S11" s="152">
        <f>IF(AND(ISNUMBER(F12),ISNUMBER(H12),ISNUMBER(I12),ISNUMBER(K12),ISNUMBER(C12),ISNUMBER(E12),ISNUMBER(O12),ISNUMBER(Q12)),F12-H12+I12-K12+C12-E12+O12-Q12,"pooleli")</f>
        <v>1</v>
      </c>
      <c r="T11" s="26">
        <f>RANK($R11,$R$5:$R$14,-1)</f>
        <v>3</v>
      </c>
      <c r="U11" s="27">
        <f>RANK($S11,$S$5:$S$14,-1)*0.01</f>
        <v>0.03</v>
      </c>
      <c r="V11" s="28">
        <f>T11+U11</f>
        <v>3.03</v>
      </c>
      <c r="W11" s="154">
        <f>IF(AND(ISNUMBER($V$5),ISNUMBER($V$7),ISNUMBER($V$9),ISNUMBER($V$11),ISNUMBER($V$13)),RANK($V11,$V$5:$V$14),"pooleli")</f>
        <v>3</v>
      </c>
    </row>
    <row r="12" spans="1:23" s="14" customFormat="1" ht="30" customHeight="1">
      <c r="A12" s="162"/>
      <c r="B12" s="164"/>
      <c r="C12" s="29">
        <f>IF(ISBLANK(N6),"",N6)</f>
        <v>11</v>
      </c>
      <c r="D12" s="30" t="s">
        <v>56</v>
      </c>
      <c r="E12" s="31">
        <f>IF(ISBLANK(L6),"",L6)</f>
        <v>4</v>
      </c>
      <c r="F12" s="29">
        <f>IF(ISBLANK(N8),"",N8)</f>
        <v>12</v>
      </c>
      <c r="G12" s="30" t="s">
        <v>56</v>
      </c>
      <c r="H12" s="31">
        <f>IF(ISBLANK(L8),"",L8)</f>
        <v>5</v>
      </c>
      <c r="I12" s="29">
        <f>IF(ISBLANK(N10),"",N10)</f>
        <v>13</v>
      </c>
      <c r="J12" s="30" t="s">
        <v>56</v>
      </c>
      <c r="K12" s="31">
        <f>IF(ISBLANK(L10),"",L10)</f>
        <v>19</v>
      </c>
      <c r="L12" s="147"/>
      <c r="M12" s="148"/>
      <c r="N12" s="149"/>
      <c r="O12" s="29">
        <v>4</v>
      </c>
      <c r="P12" s="30" t="s">
        <v>56</v>
      </c>
      <c r="Q12" s="31">
        <v>11</v>
      </c>
      <c r="R12" s="151"/>
      <c r="S12" s="159"/>
      <c r="T12" s="35"/>
      <c r="U12" s="36"/>
      <c r="V12" s="37"/>
      <c r="W12" s="160"/>
    </row>
    <row r="13" spans="1:23" s="16" customFormat="1" ht="30" customHeight="1">
      <c r="A13" s="161">
        <f>TRANSPOSE(O4)</f>
        <v>5</v>
      </c>
      <c r="B13" s="163" t="s">
        <v>305</v>
      </c>
      <c r="C13" s="156">
        <f>IF(AND(ISNUMBER(C14),ISNUMBER(E14)),IF(C14=E14,Seadista!$B$6,IF(C14-E14&gt;0,Seadista!$B$4,Seadista!$B$5)),"Mängimata")</f>
        <v>2</v>
      </c>
      <c r="D13" s="157"/>
      <c r="E13" s="158"/>
      <c r="F13" s="156">
        <f>IF(AND(ISNUMBER(F14),ISNUMBER(H14)),IF(F14=H14,Seadista!$B$6,IF(F14-H14&gt;0,Seadista!$B$4,Seadista!$B$5)),"Mängimata")</f>
        <v>2</v>
      </c>
      <c r="G13" s="157"/>
      <c r="H13" s="158"/>
      <c r="I13" s="156">
        <f>IF(AND(ISNUMBER(I14),ISNUMBER(K14)),IF(I14=K14,Seadista!$B$6,IF(I14-K14&gt;0,Seadista!$B$4,Seadista!$B$5)),"Mängimata")</f>
        <v>1</v>
      </c>
      <c r="J13" s="157"/>
      <c r="K13" s="158"/>
      <c r="L13" s="156">
        <f>IF(AND(ISNUMBER(L14),ISNUMBER(N14)),IF(L14=N14,Seadista!$B$6,IF(L14-N14&gt;0,Seadista!$B$4,Seadista!$B$5)),"Mängimata")</f>
        <v>2</v>
      </c>
      <c r="M13" s="157"/>
      <c r="N13" s="158"/>
      <c r="O13" s="144"/>
      <c r="P13" s="145"/>
      <c r="Q13" s="146"/>
      <c r="R13" s="150">
        <f>SUMIF($C13:$P13,"&gt;=0")</f>
        <v>7</v>
      </c>
      <c r="S13" s="152">
        <f>IF(AND(ISNUMBER(C14),ISNUMBER(E14),ISNUMBER(F14),ISNUMBER(H14),ISNUMBER(I14),ISNUMBER(K14),ISNUMBER(L14),ISNUMBER(N14)),C14-E14+F14-H14+I14-K14+L14-N14,"pooleli")</f>
        <v>21</v>
      </c>
      <c r="T13" s="39">
        <f>RANK($R13,$R$5:$R$14,-1)</f>
        <v>4</v>
      </c>
      <c r="U13" s="38">
        <f>RANK($S13,$S$5:$S$14,-1)*0.01</f>
        <v>0.04</v>
      </c>
      <c r="V13" s="40">
        <f>T13+U13</f>
        <v>4.04</v>
      </c>
      <c r="W13" s="154">
        <f>IF(AND(ISNUMBER($V$5),ISNUMBER($V$7),ISNUMBER($V$9),ISNUMBER($V$11),ISNUMBER($V$13)),RANK($V13,$V$5:$V$14),"pooleli")</f>
        <v>2</v>
      </c>
    </row>
    <row r="14" spans="1:23" s="16" customFormat="1" ht="30" customHeight="1">
      <c r="A14" s="162"/>
      <c r="B14" s="164"/>
      <c r="C14" s="29">
        <f>IF(ISBLANK(Q$6),"",Q$6)</f>
        <v>10</v>
      </c>
      <c r="D14" s="30" t="s">
        <v>56</v>
      </c>
      <c r="E14" s="31">
        <f>IF(ISBLANK(O$6),"",O$6)</f>
        <v>4</v>
      </c>
      <c r="F14" s="29">
        <f>IF(ISBLANK(Q8),"",Q8)</f>
        <v>11</v>
      </c>
      <c r="G14" s="30" t="s">
        <v>56</v>
      </c>
      <c r="H14" s="31">
        <f>IF(ISBLANK(O8),"",O8)</f>
        <v>3</v>
      </c>
      <c r="I14" s="29">
        <f>IF(ISBLANK(Q10),"",Q10)</f>
        <v>12</v>
      </c>
      <c r="J14" s="30" t="s">
        <v>56</v>
      </c>
      <c r="K14" s="31">
        <f>IF(ISBLANK(O10),"",O10)</f>
        <v>12</v>
      </c>
      <c r="L14" s="29">
        <f>IF(ISBLANK(Q12),"",Q12)</f>
        <v>11</v>
      </c>
      <c r="M14" s="30" t="s">
        <v>56</v>
      </c>
      <c r="N14" s="31">
        <f>IF(ISBLANK(O12),"",O12)</f>
        <v>4</v>
      </c>
      <c r="O14" s="147"/>
      <c r="P14" s="148"/>
      <c r="Q14" s="149"/>
      <c r="R14" s="151"/>
      <c r="S14" s="153"/>
      <c r="T14" s="36"/>
      <c r="U14" s="36"/>
      <c r="V14" s="36"/>
      <c r="W14" s="155"/>
    </row>
  </sheetData>
  <mergeCells count="56">
    <mergeCell ref="A3:W3"/>
    <mergeCell ref="C4:E4"/>
    <mergeCell ref="F4:H4"/>
    <mergeCell ref="I4:K4"/>
    <mergeCell ref="L4:N4"/>
    <mergeCell ref="O4:Q4"/>
    <mergeCell ref="O5:Q5"/>
    <mergeCell ref="R5:R6"/>
    <mergeCell ref="S5:S6"/>
    <mergeCell ref="W5:W6"/>
    <mergeCell ref="A7:A8"/>
    <mergeCell ref="B7:B8"/>
    <mergeCell ref="C7:E7"/>
    <mergeCell ref="F7:H8"/>
    <mergeCell ref="I7:K7"/>
    <mergeCell ref="L7:N7"/>
    <mergeCell ref="A5:A6"/>
    <mergeCell ref="B5:B6"/>
    <mergeCell ref="C5:E6"/>
    <mergeCell ref="F5:H5"/>
    <mergeCell ref="I5:K5"/>
    <mergeCell ref="L5:N5"/>
    <mergeCell ref="O7:Q7"/>
    <mergeCell ref="R7:R8"/>
    <mergeCell ref="S7:S8"/>
    <mergeCell ref="W7:W8"/>
    <mergeCell ref="A9:A10"/>
    <mergeCell ref="B9:B10"/>
    <mergeCell ref="C9:E9"/>
    <mergeCell ref="F9:H9"/>
    <mergeCell ref="I9:K10"/>
    <mergeCell ref="L9:N9"/>
    <mergeCell ref="A11:A12"/>
    <mergeCell ref="B11:B12"/>
    <mergeCell ref="C11:E11"/>
    <mergeCell ref="F11:H11"/>
    <mergeCell ref="I11:K11"/>
    <mergeCell ref="L13:N13"/>
    <mergeCell ref="O9:Q9"/>
    <mergeCell ref="R9:R10"/>
    <mergeCell ref="S9:S10"/>
    <mergeCell ref="W9:W10"/>
    <mergeCell ref="L11:N12"/>
    <mergeCell ref="A13:A14"/>
    <mergeCell ref="B13:B14"/>
    <mergeCell ref="C13:E13"/>
    <mergeCell ref="F13:H13"/>
    <mergeCell ref="I13:K13"/>
    <mergeCell ref="O13:Q14"/>
    <mergeCell ref="R13:R14"/>
    <mergeCell ref="S13:S14"/>
    <mergeCell ref="W13:W14"/>
    <mergeCell ref="O11:Q11"/>
    <mergeCell ref="R11:R12"/>
    <mergeCell ref="S11:S12"/>
    <mergeCell ref="W11:W12"/>
  </mergeCells>
  <printOptions horizontalCentered="1"/>
  <pageMargins left="0.51181102362204722" right="0.27559055118110237" top="0.74803149606299213" bottom="0.51181102362204722" header="0.31496062992125984" footer="0.31496062992125984"/>
  <pageSetup paperSize="9"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2"/>
  <sheetViews>
    <sheetView topLeftCell="A3" zoomScale="90" zoomScaleNormal="90" workbookViewId="0">
      <selection activeCell="N8" sqref="N8"/>
    </sheetView>
  </sheetViews>
  <sheetFormatPr defaultColWidth="8.7109375" defaultRowHeight="15.75"/>
  <cols>
    <col min="1" max="1" width="4.7109375" customWidth="1"/>
    <col min="2" max="2" width="26.7109375" style="16" customWidth="1"/>
    <col min="3" max="3" width="4.7109375" style="17" customWidth="1"/>
    <col min="4" max="4" width="2" style="17" customWidth="1"/>
    <col min="5" max="6" width="4.7109375" style="17" customWidth="1"/>
    <col min="7" max="7" width="2" style="17" customWidth="1"/>
    <col min="8" max="9" width="4.7109375" style="17" customWidth="1"/>
    <col min="10" max="10" width="2" style="17" customWidth="1"/>
    <col min="11" max="11" width="4.7109375" style="17" customWidth="1"/>
    <col min="12" max="12" width="4.7109375" style="16" customWidth="1"/>
    <col min="13" max="13" width="2" style="16" customWidth="1"/>
    <col min="14" max="14" width="4.7109375" style="16" customWidth="1"/>
    <col min="15" max="16" width="10.7109375" style="16" customWidth="1"/>
    <col min="17" max="19" width="14.42578125" style="18" hidden="1" customWidth="1"/>
    <col min="20" max="20" width="10.7109375" style="18" customWidth="1"/>
  </cols>
  <sheetData>
    <row r="1" spans="1:20" s="15" customFormat="1" ht="52.5" customHeight="1">
      <c r="B1" s="90" t="str">
        <f>TRANSPOSE(Seadista!A9)</f>
        <v>Tallinn Handball Cup 2015</v>
      </c>
      <c r="N1" s="14"/>
      <c r="O1" s="14"/>
      <c r="P1" s="14"/>
      <c r="Q1" s="14"/>
    </row>
    <row r="2" spans="1:20" s="16" customFormat="1" ht="37.5" customHeight="1">
      <c r="B2" s="92"/>
      <c r="C2" s="17"/>
      <c r="D2" s="17"/>
      <c r="E2" s="17"/>
      <c r="F2" s="17"/>
      <c r="G2" s="17"/>
      <c r="H2" s="17"/>
      <c r="I2" s="17"/>
      <c r="J2" s="17"/>
      <c r="K2" s="17"/>
      <c r="N2" s="18"/>
      <c r="O2" s="18"/>
      <c r="P2" s="18"/>
      <c r="Q2" s="18"/>
    </row>
    <row r="3" spans="1:20" s="19" customFormat="1" ht="30" customHeight="1">
      <c r="A3" s="166" t="s">
        <v>323</v>
      </c>
      <c r="B3" s="167"/>
      <c r="C3" s="167"/>
      <c r="D3" s="167"/>
      <c r="E3" s="167"/>
      <c r="F3" s="167"/>
      <c r="G3" s="167"/>
      <c r="H3" s="167"/>
      <c r="I3" s="167"/>
      <c r="J3" s="167"/>
      <c r="K3" s="167"/>
      <c r="L3" s="167"/>
      <c r="M3" s="167"/>
      <c r="N3" s="167"/>
      <c r="O3" s="167"/>
      <c r="P3" s="167"/>
      <c r="Q3" s="167"/>
      <c r="R3" s="167"/>
      <c r="S3" s="167"/>
      <c r="T3" s="168"/>
    </row>
    <row r="4" spans="1:20" s="20" customFormat="1" ht="23.25" customHeight="1">
      <c r="A4" s="52"/>
      <c r="B4" s="53" t="s">
        <v>50</v>
      </c>
      <c r="C4" s="169">
        <v>1</v>
      </c>
      <c r="D4" s="170"/>
      <c r="E4" s="171"/>
      <c r="F4" s="169">
        <v>2</v>
      </c>
      <c r="G4" s="170"/>
      <c r="H4" s="171"/>
      <c r="I4" s="169">
        <v>3</v>
      </c>
      <c r="J4" s="170"/>
      <c r="K4" s="171"/>
      <c r="L4" s="169">
        <v>4</v>
      </c>
      <c r="M4" s="170"/>
      <c r="N4" s="171"/>
      <c r="O4" s="25" t="s">
        <v>51</v>
      </c>
      <c r="P4" s="25" t="s">
        <v>52</v>
      </c>
      <c r="Q4" s="55" t="s">
        <v>53</v>
      </c>
      <c r="R4" s="55" t="s">
        <v>54</v>
      </c>
      <c r="S4" s="55"/>
      <c r="T4" s="25" t="s">
        <v>55</v>
      </c>
    </row>
    <row r="5" spans="1:20" s="14" customFormat="1" ht="30" customHeight="1">
      <c r="A5" s="161">
        <f>TRANSPOSE(C4)</f>
        <v>1</v>
      </c>
      <c r="B5" s="163" t="s">
        <v>247</v>
      </c>
      <c r="C5" s="144"/>
      <c r="D5" s="145"/>
      <c r="E5" s="146"/>
      <c r="F5" s="172">
        <f>IF(AND(ISNUMBER(F6),ISNUMBER(H6)),IF(F6=H6,Seadista!B6,IF(F6-H6&gt;0,Seadista!B4,Seadista!B5)),"Mängimata")</f>
        <v>2</v>
      </c>
      <c r="G5" s="173"/>
      <c r="H5" s="174"/>
      <c r="I5" s="172">
        <f>IF(AND(ISNUMBER(I6),ISNUMBER(K6)),IF(I6=K6,Seadista!B6,IF(I6-K6&gt;0,Seadista!B4,Seadista!B5)),"Mängimata")</f>
        <v>2</v>
      </c>
      <c r="J5" s="173"/>
      <c r="K5" s="174"/>
      <c r="L5" s="172">
        <f>IF(AND(ISNUMBER(L6),ISNUMBER(N6)),IF(L6=N6,Seadista!B6,IF(L6-N6&gt;0,Seadista!B4,Seadista!B5)),"Mängimata")</f>
        <v>2</v>
      </c>
      <c r="M5" s="173"/>
      <c r="N5" s="174"/>
      <c r="O5" s="150">
        <f>SUMIF(C5:L5,"&gt;=0")</f>
        <v>6</v>
      </c>
      <c r="P5" s="152">
        <f>IF(AND(ISNUMBER(F6),ISNUMBER(H6),ISNUMBER(I6),ISNUMBER(K6),ISNUMBER(L6),ISNUMBER(N6)),F6-H6+I6-K6+L6-N6,"pooleli")</f>
        <v>28</v>
      </c>
      <c r="Q5" s="42">
        <f>RANK($O5,$O$5:$O$12,-1)</f>
        <v>4</v>
      </c>
      <c r="R5" s="42">
        <f>RANK($P5,$P$5:$P$12,-1)*0.01</f>
        <v>0.04</v>
      </c>
      <c r="S5" s="42">
        <f>Q5+R5</f>
        <v>4.04</v>
      </c>
      <c r="T5" s="154">
        <f>IF(AND(ISNUMBER($S$5),ISNUMBER($S$7),ISNUMBER($S$9),ISNUMBER($S$11)),RANK($S5,$S$5:$S$12),"pooleli")</f>
        <v>1</v>
      </c>
    </row>
    <row r="6" spans="1:20" s="14" customFormat="1" ht="30" customHeight="1">
      <c r="A6" s="162"/>
      <c r="B6" s="164"/>
      <c r="C6" s="147"/>
      <c r="D6" s="148"/>
      <c r="E6" s="149"/>
      <c r="F6" s="43">
        <v>25</v>
      </c>
      <c r="G6" s="44" t="s">
        <v>56</v>
      </c>
      <c r="H6" s="45">
        <v>7</v>
      </c>
      <c r="I6" s="43">
        <v>23</v>
      </c>
      <c r="J6" s="44" t="s">
        <v>56</v>
      </c>
      <c r="K6" s="45">
        <v>15</v>
      </c>
      <c r="L6" s="43">
        <v>20</v>
      </c>
      <c r="M6" s="44" t="s">
        <v>56</v>
      </c>
      <c r="N6" s="45">
        <v>18</v>
      </c>
      <c r="O6" s="151"/>
      <c r="P6" s="153"/>
      <c r="Q6" s="46"/>
      <c r="R6" s="46"/>
      <c r="S6" s="46"/>
      <c r="T6" s="155"/>
    </row>
    <row r="7" spans="1:20" s="14" customFormat="1" ht="30" customHeight="1">
      <c r="A7" s="161">
        <f>TRANSPOSE(F4)</f>
        <v>2</v>
      </c>
      <c r="B7" s="163" t="s">
        <v>324</v>
      </c>
      <c r="C7" s="172">
        <f>IF(AND(ISNUMBER(C8),ISNUMBER(E8)),IF(C8=E8,Seadista!B6,IF(C8-E8&gt;0,Seadista!B4,Seadista!B5)),"Mängimata")</f>
        <v>0</v>
      </c>
      <c r="D7" s="173"/>
      <c r="E7" s="174"/>
      <c r="F7" s="144"/>
      <c r="G7" s="145"/>
      <c r="H7" s="146"/>
      <c r="I7" s="172">
        <f>IF(AND(ISNUMBER(I8),ISNUMBER(K8)),IF(I8=K8,Seadista!B6,IF(I8-K8&gt;0,Seadista!B4,Seadista!B5)),"Mängimata")</f>
        <v>0</v>
      </c>
      <c r="J7" s="173"/>
      <c r="K7" s="174"/>
      <c r="L7" s="172">
        <f>IF(AND(ISNUMBER(L8),ISNUMBER(N8)),IF(L8=N8,Seadista!B6,IF(L8-N8&gt;0,Seadista!B4,Seadista!B5)),"Mängimata")</f>
        <v>0</v>
      </c>
      <c r="M7" s="173"/>
      <c r="N7" s="174"/>
      <c r="O7" s="150">
        <f>SUMIF(C7:L7,"&gt;=0")</f>
        <v>0</v>
      </c>
      <c r="P7" s="152">
        <f>IF(AND(ISNUMBER(C8),ISNUMBER(E8),ISNUMBER(I8),ISNUMBER(K8),ISNUMBER(L8),ISNUMBER(N8)),C8-E8+I8-K8+L8-N8,"pooleli")</f>
        <v>-38</v>
      </c>
      <c r="Q7" s="42">
        <f>RANK($O7,$O$5:$O$12,-1)</f>
        <v>1</v>
      </c>
      <c r="R7" s="42">
        <f>RANK($P7,$P$5:$P$12,-1)*0.01</f>
        <v>0.01</v>
      </c>
      <c r="S7" s="42">
        <f>Q7+R7</f>
        <v>1.01</v>
      </c>
      <c r="T7" s="154">
        <f>IF(AND(ISNUMBER($S$5),ISNUMBER($S$7),ISNUMBER($S$9),ISNUMBER($S$11)),RANK($S7,$S$5:$S$12),"pooleli")</f>
        <v>4</v>
      </c>
    </row>
    <row r="8" spans="1:20" s="14" customFormat="1" ht="30" customHeight="1">
      <c r="A8" s="162"/>
      <c r="B8" s="164"/>
      <c r="C8" s="43">
        <f>IF(ISBLANK(H6),"",H6)</f>
        <v>7</v>
      </c>
      <c r="D8" s="47" t="s">
        <v>56</v>
      </c>
      <c r="E8" s="45">
        <f>IF(ISBLANK(F6),"",F6)</f>
        <v>25</v>
      </c>
      <c r="F8" s="147"/>
      <c r="G8" s="148"/>
      <c r="H8" s="149"/>
      <c r="I8" s="43">
        <v>11</v>
      </c>
      <c r="J8" s="44" t="s">
        <v>56</v>
      </c>
      <c r="K8" s="45">
        <v>23</v>
      </c>
      <c r="L8" s="43">
        <v>9</v>
      </c>
      <c r="M8" s="44" t="s">
        <v>56</v>
      </c>
      <c r="N8" s="45">
        <v>17</v>
      </c>
      <c r="O8" s="151"/>
      <c r="P8" s="153"/>
      <c r="Q8" s="46"/>
      <c r="R8" s="42"/>
      <c r="S8" s="42"/>
      <c r="T8" s="155"/>
    </row>
    <row r="9" spans="1:20" s="14" customFormat="1" ht="30" customHeight="1">
      <c r="A9" s="161">
        <f>TRANSPOSE(I4)</f>
        <v>3</v>
      </c>
      <c r="B9" s="163" t="s">
        <v>257</v>
      </c>
      <c r="C9" s="172">
        <f>IF(AND(ISNUMBER(C10),ISNUMBER(E10)),IF(C10=E10,Seadista!B6,IF(C10-E10&gt;0,Seadista!B4,Seadista!B5)),"Mängimata")</f>
        <v>0</v>
      </c>
      <c r="D9" s="173"/>
      <c r="E9" s="174"/>
      <c r="F9" s="172">
        <f>IF(AND(ISNUMBER(F10),ISNUMBER(H10)),IF(F10=H10,Seadista!B6,IF(F10-H10&gt;0,Seadista!B4,Seadista!B5)),"Mängimata")</f>
        <v>2</v>
      </c>
      <c r="G9" s="173"/>
      <c r="H9" s="174"/>
      <c r="I9" s="144"/>
      <c r="J9" s="145"/>
      <c r="K9" s="146"/>
      <c r="L9" s="172">
        <f>IF(AND(ISNUMBER(L10),ISNUMBER(N10)),IF(L10=N10,Seadista!B6,IF(L10-N10&gt;0,Seadista!B4,Seadista!B5)),"Mängimata")</f>
        <v>0</v>
      </c>
      <c r="M9" s="173"/>
      <c r="N9" s="174"/>
      <c r="O9" s="150">
        <f>SUMIF(C9:L9,"&gt;=0")</f>
        <v>2</v>
      </c>
      <c r="P9" s="152">
        <f>IF(AND(ISNUMBER(C10),ISNUMBER(E10),ISNUMBER(F10),ISNUMBER(H10),ISNUMBER(L10),ISNUMBER(N10)),C10-E10+F10-H10+L10-N10,"pooleli")</f>
        <v>2</v>
      </c>
      <c r="Q9" s="42">
        <f>RANK($O9,$O$5:$O$12,-1)</f>
        <v>2</v>
      </c>
      <c r="R9" s="42">
        <f>RANK($P9,$P$5:$P$12,-1)*0.01</f>
        <v>0.02</v>
      </c>
      <c r="S9" s="42">
        <f>Q9+R9</f>
        <v>2.02</v>
      </c>
      <c r="T9" s="154">
        <f>IF(AND(ISNUMBER($S$5),ISNUMBER($S$7),ISNUMBER($S$9),ISNUMBER($S$11)),RANK($S9,$S$5:$S$12),"pooleli")</f>
        <v>3</v>
      </c>
    </row>
    <row r="10" spans="1:20" s="14" customFormat="1" ht="30" customHeight="1">
      <c r="A10" s="162"/>
      <c r="B10" s="164"/>
      <c r="C10" s="43">
        <f>IF(ISBLANK(K6),"",K6)</f>
        <v>15</v>
      </c>
      <c r="D10" s="44" t="s">
        <v>56</v>
      </c>
      <c r="E10" s="45">
        <f>IF(ISBLANK(I6),"",I6)</f>
        <v>23</v>
      </c>
      <c r="F10" s="43">
        <f>IF(ISBLANK(K8),"",K8)</f>
        <v>23</v>
      </c>
      <c r="G10" s="44" t="s">
        <v>56</v>
      </c>
      <c r="H10" s="45">
        <f>IF(ISBLANK(I8),"",I8)</f>
        <v>11</v>
      </c>
      <c r="I10" s="147"/>
      <c r="J10" s="148"/>
      <c r="K10" s="149"/>
      <c r="L10" s="43">
        <v>17</v>
      </c>
      <c r="M10" s="44" t="s">
        <v>56</v>
      </c>
      <c r="N10" s="45">
        <v>19</v>
      </c>
      <c r="O10" s="151"/>
      <c r="P10" s="153"/>
      <c r="Q10" s="46"/>
      <c r="R10" s="42"/>
      <c r="S10" s="42"/>
      <c r="T10" s="155"/>
    </row>
    <row r="11" spans="1:20" s="14" customFormat="1" ht="30" customHeight="1">
      <c r="A11" s="161">
        <f>TRANSPOSE(L4)</f>
        <v>4</v>
      </c>
      <c r="B11" s="163" t="s">
        <v>286</v>
      </c>
      <c r="C11" s="172">
        <f>IF(AND(ISNUMBER(C12),ISNUMBER(E12)),IF(C12=E12,Seadista!B6,IF(C12-E12&gt;0,Seadista!B4,Seadista!B5)),"Mängimata")</f>
        <v>0</v>
      </c>
      <c r="D11" s="173"/>
      <c r="E11" s="174"/>
      <c r="F11" s="172">
        <f>IF(AND(ISNUMBER(F12),ISNUMBER(H12)),IF(F12=H12,Seadista!B6,IF(F12-H12&gt;0,Seadista!B4,Seadista!B5)),"Mängimata")</f>
        <v>2</v>
      </c>
      <c r="G11" s="173"/>
      <c r="H11" s="174"/>
      <c r="I11" s="172">
        <f>IF(AND(ISNUMBER(I12),ISNUMBER(K12)),IF(I12=K12,Seadista!B6,IF(I12-K12&gt;0,Seadista!B4,Seadista!B5)),"Mängimata")</f>
        <v>2</v>
      </c>
      <c r="J11" s="173"/>
      <c r="K11" s="174"/>
      <c r="L11" s="144"/>
      <c r="M11" s="145"/>
      <c r="N11" s="146"/>
      <c r="O11" s="150">
        <f>SUMIF(C11:M11,"&gt;=0")</f>
        <v>4</v>
      </c>
      <c r="P11" s="175">
        <f>IF(AND(ISNUMBER(C12),ISNUMBER(E12),ISNUMBER(F12),ISNUMBER(H12),ISNUMBER(I12),ISNUMBER(K12)),C12-E12+F12-H12+I12-K12,"pooleli")</f>
        <v>8</v>
      </c>
      <c r="Q11" s="46">
        <f>RANK($O11,$O$5:$O$12,-1)</f>
        <v>3</v>
      </c>
      <c r="R11" s="42">
        <f>RANK($P11,$P$5:$P$12,-1)*0.01</f>
        <v>0.03</v>
      </c>
      <c r="S11" s="42">
        <f>Q11+R11</f>
        <v>3.03</v>
      </c>
      <c r="T11" s="154">
        <f>IF(AND(ISNUMBER($S$5),ISNUMBER($S$7),ISNUMBER($S$9),ISNUMBER($S$11)),RANK($S11,$S$5:$S$12),"pooleli")</f>
        <v>2</v>
      </c>
    </row>
    <row r="12" spans="1:20" s="14" customFormat="1" ht="30" customHeight="1">
      <c r="A12" s="162"/>
      <c r="B12" s="164"/>
      <c r="C12" s="43">
        <f>IF(ISBLANK(N6),"",N6)</f>
        <v>18</v>
      </c>
      <c r="D12" s="44" t="s">
        <v>56</v>
      </c>
      <c r="E12" s="45">
        <f>IF(ISBLANK(L6),"",L6)</f>
        <v>20</v>
      </c>
      <c r="F12" s="43">
        <f>IF(ISBLANK(N8),"",N8)</f>
        <v>17</v>
      </c>
      <c r="G12" s="44" t="s">
        <v>56</v>
      </c>
      <c r="H12" s="45">
        <f>IF(ISBLANK(L8),"",L8)</f>
        <v>9</v>
      </c>
      <c r="I12" s="43">
        <f>IF(ISBLANK(N10),"",N10)</f>
        <v>19</v>
      </c>
      <c r="J12" s="44" t="s">
        <v>56</v>
      </c>
      <c r="K12" s="45">
        <f>IF(ISBLANK(L10),"",L10)</f>
        <v>17</v>
      </c>
      <c r="L12" s="147"/>
      <c r="M12" s="148"/>
      <c r="N12" s="149"/>
      <c r="O12" s="151"/>
      <c r="P12" s="176"/>
      <c r="Q12" s="46"/>
      <c r="R12" s="42"/>
      <c r="S12" s="42"/>
      <c r="T12" s="155"/>
    </row>
  </sheetData>
  <mergeCells count="41">
    <mergeCell ref="A3:T3"/>
    <mergeCell ref="C4:E4"/>
    <mergeCell ref="F4:H4"/>
    <mergeCell ref="I4:K4"/>
    <mergeCell ref="L4:N4"/>
    <mergeCell ref="L5:N5"/>
    <mergeCell ref="O5:O6"/>
    <mergeCell ref="P5:P6"/>
    <mergeCell ref="T5:T6"/>
    <mergeCell ref="A7:A8"/>
    <mergeCell ref="B7:B8"/>
    <mergeCell ref="C7:E7"/>
    <mergeCell ref="F7:H8"/>
    <mergeCell ref="I7:K7"/>
    <mergeCell ref="L7:N7"/>
    <mergeCell ref="A5:A6"/>
    <mergeCell ref="B5:B6"/>
    <mergeCell ref="C5:E6"/>
    <mergeCell ref="F5:H5"/>
    <mergeCell ref="I5:K5"/>
    <mergeCell ref="O7:O8"/>
    <mergeCell ref="P7:P8"/>
    <mergeCell ref="T7:T8"/>
    <mergeCell ref="A9:A10"/>
    <mergeCell ref="B9:B10"/>
    <mergeCell ref="C9:E9"/>
    <mergeCell ref="F9:H9"/>
    <mergeCell ref="I9:K10"/>
    <mergeCell ref="L9:N9"/>
    <mergeCell ref="O9:O10"/>
    <mergeCell ref="T11:T12"/>
    <mergeCell ref="P9:P10"/>
    <mergeCell ref="T9:T10"/>
    <mergeCell ref="A11:A12"/>
    <mergeCell ref="B11:B12"/>
    <mergeCell ref="C11:E11"/>
    <mergeCell ref="F11:H11"/>
    <mergeCell ref="I11:K11"/>
    <mergeCell ref="L11:N12"/>
    <mergeCell ref="O11:O12"/>
    <mergeCell ref="P11:P12"/>
  </mergeCells>
  <pageMargins left="0.70866141732283472" right="0.70866141732283472"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5"/>
  <sheetViews>
    <sheetView workbookViewId="0">
      <selection activeCell="F12" sqref="F12"/>
    </sheetView>
  </sheetViews>
  <sheetFormatPr defaultColWidth="8.7109375" defaultRowHeight="15"/>
  <cols>
    <col min="1" max="1" width="4.28515625" style="98" customWidth="1"/>
    <col min="2" max="2" width="17.7109375" customWidth="1"/>
    <col min="3" max="3" width="4.28515625" style="50" customWidth="1"/>
    <col min="4" max="4" width="4.42578125" style="62" customWidth="1"/>
    <col min="5" max="5" width="4.28515625" style="59" customWidth="1"/>
    <col min="6" max="6" width="17.7109375" customWidth="1"/>
    <col min="7" max="7" width="4.28515625" customWidth="1"/>
    <col min="8" max="8" width="3" style="68" customWidth="1"/>
    <col min="9" max="9" width="4.28515625" style="59" customWidth="1"/>
    <col min="10" max="10" width="17.7109375" customWidth="1"/>
    <col min="11" max="11" width="4.42578125" style="50" customWidth="1"/>
    <col min="12" max="12" width="5.42578125" customWidth="1"/>
  </cols>
  <sheetData>
    <row r="1" spans="1:12" ht="22.5">
      <c r="A1" s="13" t="str">
        <f>TRANSPOSE(Seadista!A9)</f>
        <v>Tallinn Handball Cup 2015</v>
      </c>
    </row>
    <row r="2" spans="1:12" ht="18.75">
      <c r="A2" s="23" t="s">
        <v>355</v>
      </c>
      <c r="G2" s="23"/>
      <c r="H2" s="69"/>
      <c r="I2" s="60"/>
    </row>
    <row r="3" spans="1:12" ht="17.25" thickBot="1">
      <c r="A3"/>
      <c r="B3" s="48"/>
      <c r="C3" s="24"/>
      <c r="D3" s="63"/>
      <c r="E3" s="48"/>
      <c r="F3" s="48"/>
      <c r="G3" s="48"/>
      <c r="H3" s="70"/>
      <c r="I3" s="48"/>
      <c r="J3" s="48"/>
      <c r="K3" s="24"/>
      <c r="L3" s="48"/>
    </row>
    <row r="4" spans="1:12" ht="16.5" customHeight="1">
      <c r="A4" s="95"/>
      <c r="B4" s="72" t="s">
        <v>213</v>
      </c>
      <c r="C4" s="66">
        <v>14</v>
      </c>
      <c r="D4" s="64"/>
      <c r="G4" s="24"/>
      <c r="H4" s="94"/>
      <c r="I4" s="94"/>
      <c r="J4" s="94"/>
      <c r="K4" s="110"/>
      <c r="L4" s="48"/>
    </row>
    <row r="5" spans="1:12" ht="16.5" customHeight="1" thickBot="1">
      <c r="A5" s="96"/>
      <c r="B5" s="74" t="s">
        <v>331</v>
      </c>
      <c r="C5" s="61"/>
      <c r="D5" s="68"/>
      <c r="G5" s="50"/>
      <c r="H5" s="94"/>
      <c r="I5" s="94"/>
      <c r="J5" s="94"/>
      <c r="K5" s="110"/>
      <c r="L5" s="48"/>
    </row>
    <row r="6" spans="1:12" ht="16.5" customHeight="1" thickBot="1">
      <c r="A6" s="97"/>
      <c r="B6" s="73" t="s">
        <v>356</v>
      </c>
      <c r="C6" s="67">
        <v>13</v>
      </c>
      <c r="D6" s="79"/>
      <c r="E6" s="95"/>
      <c r="F6" s="72" t="s">
        <v>170</v>
      </c>
      <c r="G6" s="66"/>
      <c r="H6" s="64"/>
      <c r="I6" s="94"/>
      <c r="J6" s="94"/>
      <c r="K6" s="110"/>
      <c r="L6" s="48"/>
    </row>
    <row r="7" spans="1:12" ht="16.5" customHeight="1" thickBot="1">
      <c r="A7" s="48"/>
      <c r="C7" s="48"/>
      <c r="D7" s="70"/>
      <c r="E7" s="96"/>
      <c r="F7" s="74" t="s">
        <v>333</v>
      </c>
      <c r="G7" s="61"/>
      <c r="H7" s="71"/>
      <c r="I7" s="94"/>
      <c r="J7" s="93"/>
      <c r="K7" s="110"/>
      <c r="L7" s="48"/>
    </row>
    <row r="8" spans="1:12" ht="16.5" customHeight="1" thickBot="1">
      <c r="A8" s="95"/>
      <c r="B8" s="72" t="s">
        <v>357</v>
      </c>
      <c r="C8" s="66">
        <v>23</v>
      </c>
      <c r="D8" s="80"/>
      <c r="E8" s="97"/>
      <c r="F8" s="73" t="s">
        <v>77</v>
      </c>
      <c r="G8" s="67"/>
      <c r="H8" s="64"/>
      <c r="I8" s="94"/>
      <c r="J8" s="94"/>
      <c r="K8" s="110"/>
      <c r="L8" s="48"/>
    </row>
    <row r="9" spans="1:12" ht="16.5" customHeight="1" thickBot="1">
      <c r="A9" s="96"/>
      <c r="B9" s="74" t="s">
        <v>332</v>
      </c>
      <c r="C9" s="61" t="s">
        <v>345</v>
      </c>
      <c r="D9" s="68"/>
      <c r="G9" s="50"/>
      <c r="H9" s="64"/>
      <c r="I9" s="94"/>
      <c r="J9" s="94"/>
      <c r="K9" s="110"/>
      <c r="L9" s="48"/>
    </row>
    <row r="10" spans="1:12" ht="16.5" customHeight="1" thickBot="1">
      <c r="A10" s="97"/>
      <c r="B10" s="73" t="s">
        <v>358</v>
      </c>
      <c r="C10" s="67">
        <v>20</v>
      </c>
      <c r="D10" s="64"/>
      <c r="E10" s="95"/>
      <c r="F10" s="72" t="s">
        <v>234</v>
      </c>
      <c r="G10" s="66"/>
      <c r="H10" s="94"/>
      <c r="I10" s="109"/>
      <c r="J10" s="102"/>
      <c r="K10" s="64"/>
      <c r="L10" s="48"/>
    </row>
    <row r="11" spans="1:12" ht="15" customHeight="1">
      <c r="A11" s="109"/>
      <c r="B11" s="94"/>
      <c r="C11" s="110"/>
      <c r="D11" s="110"/>
      <c r="E11" s="96"/>
      <c r="F11" s="74" t="s">
        <v>334</v>
      </c>
      <c r="G11" s="61"/>
      <c r="H11" s="94"/>
      <c r="I11" s="109"/>
      <c r="J11" s="108"/>
      <c r="K11" s="65"/>
      <c r="L11" s="48"/>
    </row>
    <row r="12" spans="1:12" ht="16.5" customHeight="1" thickBot="1">
      <c r="A12" s="109"/>
      <c r="B12" s="102"/>
      <c r="C12" s="64"/>
      <c r="D12" s="64"/>
      <c r="E12" s="97"/>
      <c r="F12" s="73" t="s">
        <v>225</v>
      </c>
      <c r="G12" s="67"/>
      <c r="H12" s="94"/>
      <c r="I12" s="109"/>
      <c r="J12" s="102"/>
      <c r="K12" s="64"/>
      <c r="L12" s="48"/>
    </row>
    <row r="13" spans="1:12" ht="16.5" customHeight="1" thickBot="1">
      <c r="A13" s="109"/>
      <c r="B13" s="108"/>
      <c r="C13" s="65"/>
      <c r="D13" s="65"/>
      <c r="E13" s="71"/>
      <c r="F13" s="93"/>
      <c r="G13" s="94"/>
      <c r="H13" s="65"/>
      <c r="I13" s="94"/>
      <c r="J13" s="94"/>
      <c r="K13" s="110"/>
      <c r="L13" s="48"/>
    </row>
    <row r="14" spans="1:12" ht="16.5" customHeight="1">
      <c r="A14" s="95"/>
      <c r="B14" s="72" t="s">
        <v>359</v>
      </c>
      <c r="C14" s="66">
        <v>9</v>
      </c>
      <c r="D14" s="64"/>
      <c r="G14" s="24"/>
      <c r="H14" s="64"/>
      <c r="I14" s="94"/>
      <c r="J14" s="94"/>
      <c r="K14" s="110"/>
      <c r="L14" s="48"/>
    </row>
    <row r="15" spans="1:12" ht="16.5" customHeight="1" thickBot="1">
      <c r="A15" s="96"/>
      <c r="B15" s="74" t="s">
        <v>335</v>
      </c>
      <c r="C15" s="61"/>
      <c r="D15" s="68"/>
      <c r="G15" s="50"/>
      <c r="H15" s="71"/>
      <c r="I15" s="94"/>
      <c r="J15" s="93"/>
      <c r="K15" s="110"/>
      <c r="L15" s="48"/>
    </row>
    <row r="16" spans="1:12" ht="16.5" customHeight="1" thickBot="1">
      <c r="A16" s="97"/>
      <c r="B16" s="73" t="s">
        <v>360</v>
      </c>
      <c r="C16" s="67">
        <v>11</v>
      </c>
      <c r="D16" s="79"/>
      <c r="E16" s="95"/>
      <c r="F16" s="72" t="s">
        <v>196</v>
      </c>
      <c r="G16" s="66"/>
      <c r="H16" s="64"/>
      <c r="I16" s="125"/>
      <c r="J16" s="93"/>
      <c r="K16" s="100"/>
      <c r="L16" s="48"/>
    </row>
    <row r="17" spans="1:12" ht="16.5" customHeight="1" thickBot="1">
      <c r="A17" s="48"/>
      <c r="C17" s="48"/>
      <c r="D17" s="70"/>
      <c r="E17" s="96"/>
      <c r="F17" s="74" t="s">
        <v>337</v>
      </c>
      <c r="G17" s="61"/>
      <c r="H17" s="94"/>
      <c r="I17" s="109"/>
      <c r="J17" s="102"/>
      <c r="K17" s="64"/>
      <c r="L17" s="48"/>
    </row>
    <row r="18" spans="1:12" ht="16.5" customHeight="1" thickBot="1">
      <c r="A18" s="95"/>
      <c r="B18" s="72" t="s">
        <v>361</v>
      </c>
      <c r="C18" s="66">
        <v>13</v>
      </c>
      <c r="D18" s="80"/>
      <c r="E18" s="97"/>
      <c r="F18" s="73" t="s">
        <v>151</v>
      </c>
      <c r="G18" s="67"/>
      <c r="H18" s="64"/>
      <c r="I18" s="109"/>
      <c r="J18" s="108"/>
      <c r="K18" s="65"/>
      <c r="L18" s="48"/>
    </row>
    <row r="19" spans="1:12" ht="16.5" customHeight="1" thickBot="1">
      <c r="A19" s="96"/>
      <c r="B19" s="74" t="s">
        <v>336</v>
      </c>
      <c r="C19" s="61"/>
      <c r="D19" s="68"/>
      <c r="G19" s="50"/>
      <c r="H19" s="94"/>
      <c r="I19" s="109"/>
      <c r="J19" s="102"/>
      <c r="K19" s="64"/>
      <c r="L19" s="48"/>
    </row>
    <row r="20" spans="1:12" ht="16.5" customHeight="1" thickBot="1">
      <c r="A20" s="97"/>
      <c r="B20" s="73" t="s">
        <v>362</v>
      </c>
      <c r="C20" s="67">
        <v>9</v>
      </c>
      <c r="D20" s="64"/>
      <c r="E20" s="95"/>
      <c r="F20" s="72" t="s">
        <v>121</v>
      </c>
      <c r="G20" s="66"/>
      <c r="H20" s="93"/>
      <c r="I20" s="125"/>
      <c r="J20" s="93"/>
      <c r="K20" s="100"/>
      <c r="L20" s="48"/>
    </row>
    <row r="21" spans="1:12" ht="16.5" customHeight="1">
      <c r="A21" s="109"/>
      <c r="B21" s="94"/>
      <c r="C21" s="110"/>
      <c r="D21" s="110"/>
      <c r="E21" s="96"/>
      <c r="F21" s="74" t="s">
        <v>338</v>
      </c>
      <c r="G21" s="61"/>
      <c r="H21" s="93"/>
      <c r="I21" s="125"/>
      <c r="J21" s="93"/>
      <c r="K21" s="100"/>
      <c r="L21" s="48"/>
    </row>
    <row r="22" spans="1:12" ht="16.5" customHeight="1" thickBot="1">
      <c r="A22" s="109"/>
      <c r="B22" s="102"/>
      <c r="C22" s="64"/>
      <c r="D22" s="64"/>
      <c r="E22" s="97"/>
      <c r="F22" s="73" t="s">
        <v>364</v>
      </c>
      <c r="G22" s="67"/>
      <c r="H22" s="64"/>
      <c r="I22" s="125"/>
      <c r="J22" s="93"/>
      <c r="K22" s="110"/>
      <c r="L22" s="48"/>
    </row>
    <row r="23" spans="1:12" ht="16.5" customHeight="1">
      <c r="A23" s="109"/>
      <c r="B23" s="94"/>
      <c r="C23" s="110"/>
      <c r="D23" s="110"/>
      <c r="E23" s="109"/>
      <c r="F23" s="108"/>
      <c r="G23" s="65"/>
      <c r="H23" s="93"/>
      <c r="I23" s="125"/>
      <c r="J23" s="93"/>
      <c r="K23" s="100"/>
      <c r="L23" s="48"/>
    </row>
    <row r="24" spans="1:12" ht="16.5" customHeight="1" thickBot="1">
      <c r="D24" s="63"/>
      <c r="L24" s="48"/>
    </row>
    <row r="25" spans="1:12" ht="16.5" customHeight="1" thickBot="1">
      <c r="A25" s="99" t="s">
        <v>198</v>
      </c>
      <c r="B25" s="88"/>
      <c r="C25" s="89"/>
      <c r="D25" s="63"/>
      <c r="I25" s="109"/>
      <c r="J25" s="102"/>
      <c r="K25" s="64"/>
      <c r="L25" s="48"/>
    </row>
    <row r="26" spans="1:12" ht="16.5" customHeight="1">
      <c r="A26" s="86">
        <v>1</v>
      </c>
      <c r="B26" s="103"/>
      <c r="C26" s="81"/>
      <c r="D26" s="64"/>
      <c r="H26" s="64"/>
      <c r="I26" s="109"/>
      <c r="J26" s="108"/>
      <c r="K26" s="65"/>
      <c r="L26" s="48"/>
    </row>
    <row r="27" spans="1:12" ht="16.5" customHeight="1">
      <c r="A27" s="82">
        <v>2</v>
      </c>
      <c r="B27" s="9"/>
      <c r="C27" s="83"/>
      <c r="I27" s="109"/>
      <c r="J27" s="102"/>
      <c r="K27" s="64"/>
      <c r="L27" s="48"/>
    </row>
    <row r="28" spans="1:12" ht="16.5" customHeight="1">
      <c r="A28" s="82">
        <v>3</v>
      </c>
      <c r="B28" s="9"/>
      <c r="C28" s="83"/>
      <c r="D28" s="65"/>
      <c r="L28" s="48"/>
    </row>
    <row r="29" spans="1:12" ht="16.5">
      <c r="A29" s="82">
        <v>4</v>
      </c>
      <c r="B29" s="84"/>
      <c r="C29" s="83"/>
      <c r="L29" s="48"/>
    </row>
    <row r="30" spans="1:12" ht="16.5">
      <c r="A30" s="82">
        <v>5</v>
      </c>
      <c r="B30" s="84"/>
      <c r="C30" s="83"/>
      <c r="D30" s="93"/>
      <c r="E30" s="111"/>
      <c r="L30" s="48"/>
    </row>
    <row r="31" spans="1:12" ht="16.5">
      <c r="A31" s="82">
        <v>6</v>
      </c>
      <c r="B31" s="84"/>
      <c r="C31" s="83"/>
      <c r="L31" s="48"/>
    </row>
    <row r="32" spans="1:12" ht="16.5">
      <c r="A32" s="82">
        <v>7</v>
      </c>
      <c r="B32" s="84"/>
      <c r="C32" s="83"/>
      <c r="L32" s="48"/>
    </row>
    <row r="33" spans="1:12" ht="17.25" thickBot="1">
      <c r="A33" s="107">
        <v>8</v>
      </c>
      <c r="B33" s="182"/>
      <c r="C33" s="106"/>
      <c r="L33" s="48"/>
    </row>
    <row r="34" spans="1:12" ht="16.5">
      <c r="C34" s="24"/>
      <c r="D34" s="110"/>
      <c r="L34" s="48"/>
    </row>
    <row r="35" spans="1:12" ht="16.5">
      <c r="C35" s="24"/>
      <c r="D35" s="63"/>
      <c r="L35" s="48"/>
    </row>
    <row r="36" spans="1:12" ht="16.5">
      <c r="B36" s="48"/>
      <c r="C36" s="24"/>
      <c r="D36" s="63"/>
      <c r="L36" s="48"/>
    </row>
    <row r="37" spans="1:12" ht="16.5">
      <c r="B37" s="48"/>
      <c r="C37" s="24"/>
      <c r="D37" s="63"/>
      <c r="L37" s="48"/>
    </row>
    <row r="38" spans="1:12" ht="16.5">
      <c r="B38" s="48"/>
      <c r="C38" s="24"/>
      <c r="D38" s="63"/>
      <c r="L38" s="48"/>
    </row>
    <row r="39" spans="1:12" ht="16.5">
      <c r="B39" s="48"/>
      <c r="C39" s="24"/>
      <c r="D39" s="63"/>
      <c r="L39" s="48"/>
    </row>
    <row r="40" spans="1:12" ht="16.5">
      <c r="B40" s="48"/>
      <c r="C40" s="24"/>
      <c r="D40" s="63"/>
      <c r="L40" s="48"/>
    </row>
    <row r="41" spans="1:12" ht="16.5">
      <c r="B41" s="48"/>
      <c r="C41" s="24"/>
      <c r="D41" s="63"/>
      <c r="L41" s="70"/>
    </row>
    <row r="42" spans="1:12" ht="16.5">
      <c r="B42" s="48"/>
      <c r="C42" s="24"/>
      <c r="D42" s="63"/>
      <c r="L42" s="48"/>
    </row>
    <row r="43" spans="1:12" ht="16.5">
      <c r="B43" s="48"/>
      <c r="C43" s="24"/>
      <c r="D43" s="63"/>
      <c r="L43" s="48"/>
    </row>
    <row r="44" spans="1:12" ht="16.5">
      <c r="B44" s="48"/>
      <c r="C44" s="24"/>
      <c r="D44" s="63"/>
      <c r="L44" s="48"/>
    </row>
    <row r="45" spans="1:12" ht="16.5">
      <c r="B45" s="48"/>
      <c r="C45" s="24"/>
      <c r="D45" s="63"/>
      <c r="L45" s="48"/>
    </row>
    <row r="46" spans="1:12" ht="16.5">
      <c r="B46" s="48"/>
      <c r="C46" s="24"/>
      <c r="D46" s="63"/>
      <c r="L46" s="24"/>
    </row>
    <row r="47" spans="1:12" ht="16.5">
      <c r="B47" s="48"/>
      <c r="C47" s="24"/>
      <c r="D47" s="63"/>
      <c r="L47" s="24"/>
    </row>
    <row r="48" spans="1:12" ht="16.5">
      <c r="B48" s="48"/>
      <c r="C48" s="24"/>
    </row>
    <row r="49" spans="2:3" ht="16.5">
      <c r="B49" s="48"/>
      <c r="C49" s="24"/>
    </row>
    <row r="50" spans="2:3" ht="16.5">
      <c r="B50" s="48"/>
      <c r="C50" s="24"/>
    </row>
    <row r="51" spans="2:3" ht="16.5">
      <c r="B51" s="48"/>
      <c r="C51" s="24"/>
    </row>
    <row r="52" spans="2:3" ht="16.5">
      <c r="B52" s="48"/>
      <c r="C52" s="24"/>
    </row>
    <row r="53" spans="2:3" ht="16.5">
      <c r="B53" s="48"/>
      <c r="C53" s="24"/>
    </row>
    <row r="54" spans="2:3" ht="16.5">
      <c r="B54" s="24"/>
      <c r="C54" s="24"/>
    </row>
    <row r="55" spans="2:3" ht="16.5">
      <c r="B55" s="24"/>
      <c r="C55" s="24"/>
    </row>
  </sheetData>
  <pageMargins left="0.63" right="0.34" top="0.53" bottom="0.56000000000000005" header="0.31496062992125984" footer="0.31496062992125984"/>
  <pageSetup paperSize="9" orientation="portrait"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
  <sheetViews>
    <sheetView zoomScale="90" zoomScaleNormal="90" workbookViewId="0">
      <selection activeCell="I7" sqref="I7:K7"/>
    </sheetView>
  </sheetViews>
  <sheetFormatPr defaultColWidth="8.7109375" defaultRowHeight="15.75"/>
  <cols>
    <col min="1" max="1" width="4.7109375" customWidth="1"/>
    <col min="2" max="2" width="26.7109375" style="16" customWidth="1"/>
    <col min="3" max="3" width="4.7109375" style="17" customWidth="1"/>
    <col min="4" max="4" width="2" style="17" customWidth="1"/>
    <col min="5" max="6" width="4.7109375" style="17" customWidth="1"/>
    <col min="7" max="7" width="2" style="17" customWidth="1"/>
    <col min="8" max="9" width="4.7109375" style="17" customWidth="1"/>
    <col min="10" max="10" width="2" style="17" customWidth="1"/>
    <col min="11" max="11" width="4.7109375" style="17" customWidth="1"/>
    <col min="12" max="13" width="10.7109375" style="16" customWidth="1"/>
    <col min="14" max="16" width="14.42578125" style="18" hidden="1" customWidth="1"/>
    <col min="17" max="17" width="10.7109375" style="18" customWidth="1"/>
  </cols>
  <sheetData>
    <row r="1" spans="1:17" s="15" customFormat="1" ht="52.5" customHeight="1">
      <c r="B1" s="90" t="str">
        <f>TRANSPOSE(Seadista!A9)</f>
        <v>Tallinn Handball Cup 2015</v>
      </c>
      <c r="N1" s="14"/>
      <c r="O1" s="14"/>
      <c r="P1" s="14"/>
      <c r="Q1" s="14"/>
    </row>
    <row r="2" spans="1:17" s="16" customFormat="1" ht="37.5" customHeight="1">
      <c r="B2" s="92"/>
      <c r="C2" s="17"/>
      <c r="D2" s="17"/>
      <c r="E2" s="17"/>
      <c r="F2" s="17"/>
      <c r="G2" s="17"/>
      <c r="H2" s="17"/>
      <c r="I2" s="17"/>
      <c r="J2" s="17"/>
      <c r="K2" s="17"/>
      <c r="N2" s="18"/>
      <c r="O2" s="18"/>
      <c r="P2" s="18"/>
      <c r="Q2" s="18"/>
    </row>
    <row r="3" spans="1:17" s="19" customFormat="1" ht="30" customHeight="1">
      <c r="A3" s="166" t="s">
        <v>312</v>
      </c>
      <c r="B3" s="167"/>
      <c r="C3" s="167"/>
      <c r="D3" s="167"/>
      <c r="E3" s="167"/>
      <c r="F3" s="167"/>
      <c r="G3" s="167"/>
      <c r="H3" s="167"/>
      <c r="I3" s="167"/>
      <c r="J3" s="167"/>
      <c r="K3" s="167"/>
      <c r="L3" s="167"/>
      <c r="M3" s="167"/>
      <c r="N3" s="167"/>
      <c r="O3" s="167"/>
      <c r="P3" s="167"/>
      <c r="Q3" s="168"/>
    </row>
    <row r="4" spans="1:17" s="20" customFormat="1" ht="23.25" customHeight="1">
      <c r="A4" s="52"/>
      <c r="B4" s="53" t="s">
        <v>50</v>
      </c>
      <c r="C4" s="169">
        <v>1</v>
      </c>
      <c r="D4" s="170"/>
      <c r="E4" s="171"/>
      <c r="F4" s="169">
        <v>2</v>
      </c>
      <c r="G4" s="170"/>
      <c r="H4" s="171"/>
      <c r="I4" s="169">
        <v>3</v>
      </c>
      <c r="J4" s="170"/>
      <c r="K4" s="171"/>
      <c r="L4" s="25" t="s">
        <v>51</v>
      </c>
      <c r="M4" s="25" t="s">
        <v>52</v>
      </c>
      <c r="N4" s="55" t="s">
        <v>53</v>
      </c>
      <c r="O4" s="55" t="s">
        <v>54</v>
      </c>
      <c r="P4" s="55"/>
      <c r="Q4" s="25" t="s">
        <v>55</v>
      </c>
    </row>
    <row r="5" spans="1:17" s="14" customFormat="1" ht="30" customHeight="1">
      <c r="A5" s="161">
        <f>TRANSPOSE(C4)</f>
        <v>1</v>
      </c>
      <c r="B5" s="163" t="s">
        <v>265</v>
      </c>
      <c r="C5" s="144"/>
      <c r="D5" s="145"/>
      <c r="E5" s="146"/>
      <c r="F5" s="172">
        <f>IF(AND(ISNUMBER(F6),ISNUMBER(H6)),IF(F6=H6,Seadista!B6,IF(F6-H6&gt;0,Seadista!B4,Seadista!B5)),"Mängimata")</f>
        <v>2</v>
      </c>
      <c r="G5" s="173"/>
      <c r="H5" s="174"/>
      <c r="I5" s="172">
        <f>IF(AND(ISNUMBER(I6),ISNUMBER(K6)),IF(I6=K6,Seadista!B6,IF(I6-K6&gt;0,Seadista!B4,Seadista!B5)),"Mängimata")</f>
        <v>2</v>
      </c>
      <c r="J5" s="173"/>
      <c r="K5" s="174"/>
      <c r="L5" s="150">
        <f>SUMIF(C5:K5,"&gt;=0")</f>
        <v>4</v>
      </c>
      <c r="M5" s="152">
        <f>IF(AND(ISNUMBER(F6),ISNUMBER(H6),ISNUMBER(I6),ISNUMBER(K6)),F6-H6+I6-K6,"pooleli")</f>
        <v>43</v>
      </c>
      <c r="N5" s="42">
        <f>RANK($L5,$L$5:$L$10,-1)</f>
        <v>3</v>
      </c>
      <c r="O5" s="42">
        <f>RANK($M5,$M$5:$M$10,-1)*0.01</f>
        <v>0.03</v>
      </c>
      <c r="P5" s="42">
        <f>N5+O5</f>
        <v>3.03</v>
      </c>
      <c r="Q5" s="154">
        <f>IF(AND(ISNUMBER($P$5),ISNUMBER($P$7),ISNUMBER($P$9)),RANK($P5,$P$5:$P$10),"pooleli")</f>
        <v>1</v>
      </c>
    </row>
    <row r="6" spans="1:17" s="14" customFormat="1" ht="30" customHeight="1">
      <c r="A6" s="162"/>
      <c r="B6" s="164"/>
      <c r="C6" s="147"/>
      <c r="D6" s="148"/>
      <c r="E6" s="149"/>
      <c r="F6" s="43">
        <v>30</v>
      </c>
      <c r="G6" s="44" t="s">
        <v>56</v>
      </c>
      <c r="H6" s="45">
        <v>1</v>
      </c>
      <c r="I6" s="43">
        <v>21</v>
      </c>
      <c r="J6" s="44" t="s">
        <v>56</v>
      </c>
      <c r="K6" s="45">
        <v>7</v>
      </c>
      <c r="L6" s="151"/>
      <c r="M6" s="153"/>
      <c r="N6" s="46"/>
      <c r="O6" s="46"/>
      <c r="P6" s="46"/>
      <c r="Q6" s="155"/>
    </row>
    <row r="7" spans="1:17" s="14" customFormat="1" ht="30" customHeight="1">
      <c r="A7" s="161">
        <f>TRANSPOSE(F4)</f>
        <v>2</v>
      </c>
      <c r="B7" s="163" t="s">
        <v>313</v>
      </c>
      <c r="C7" s="172">
        <f>IF(AND(ISNUMBER(C8),ISNUMBER(E8)),IF(C8=E8,Seadista!B6,IF(C8-E8&gt;0,Seadista!B4,Seadista!B5)),"Mängimata")</f>
        <v>0</v>
      </c>
      <c r="D7" s="173"/>
      <c r="E7" s="174"/>
      <c r="F7" s="144"/>
      <c r="G7" s="145"/>
      <c r="H7" s="146"/>
      <c r="I7" s="172">
        <f>IF(AND(ISNUMBER(I8),ISNUMBER(K8)),IF(I8=K8,Seadista!B6,IF(I8-K8&gt;0,Seadista!B4,Seadista!B5)),"Mängimata")</f>
        <v>0</v>
      </c>
      <c r="J7" s="173"/>
      <c r="K7" s="174"/>
      <c r="L7" s="150">
        <f>SUMIF(C7:K7,"&gt;=0")</f>
        <v>0</v>
      </c>
      <c r="M7" s="152">
        <f>IF(AND(ISNUMBER(C8),ISNUMBER(E8),ISNUMBER(I8),ISNUMBER(K8)),C8-E8+I8-K8,"pooleli")</f>
        <v>-42</v>
      </c>
      <c r="N7" s="42">
        <f>RANK($L7,$L$5:$L$10,-1)</f>
        <v>1</v>
      </c>
      <c r="O7" s="42">
        <f>RANK($M7,$M$5:$M$10,-1)*0.01</f>
        <v>0.01</v>
      </c>
      <c r="P7" s="42">
        <f>N7+O7</f>
        <v>1.01</v>
      </c>
      <c r="Q7" s="154">
        <f>IF(AND(ISNUMBER($P$5),ISNUMBER($P$7),ISNUMBER($P$9)),RANK($P7,$P$5:$P$10),"pooleli")</f>
        <v>3</v>
      </c>
    </row>
    <row r="8" spans="1:17" s="14" customFormat="1" ht="30" customHeight="1">
      <c r="A8" s="162"/>
      <c r="B8" s="164"/>
      <c r="C8" s="43">
        <f>IF(ISBLANK(H6),"",H6)</f>
        <v>1</v>
      </c>
      <c r="D8" s="47" t="s">
        <v>56</v>
      </c>
      <c r="E8" s="45">
        <f>IF(ISBLANK(F6),"",F6)</f>
        <v>30</v>
      </c>
      <c r="F8" s="147"/>
      <c r="G8" s="148"/>
      <c r="H8" s="149"/>
      <c r="I8" s="43">
        <v>4</v>
      </c>
      <c r="J8" s="44" t="s">
        <v>56</v>
      </c>
      <c r="K8" s="45">
        <v>17</v>
      </c>
      <c r="L8" s="151"/>
      <c r="M8" s="153"/>
      <c r="N8" s="46"/>
      <c r="O8" s="42"/>
      <c r="P8" s="42"/>
      <c r="Q8" s="155"/>
    </row>
    <row r="9" spans="1:17" s="14" customFormat="1" ht="30" customHeight="1">
      <c r="A9" s="161">
        <f>TRANSPOSE(I4)</f>
        <v>3</v>
      </c>
      <c r="B9" s="163" t="s">
        <v>314</v>
      </c>
      <c r="C9" s="172">
        <f>IF(AND(ISNUMBER(C10),ISNUMBER(E10)),IF(C10=E10,Seadista!B6,IF(C10-E10&gt;0,Seadista!B4,Seadista!B5)),"Mängimata")</f>
        <v>0</v>
      </c>
      <c r="D9" s="173"/>
      <c r="E9" s="174"/>
      <c r="F9" s="172">
        <f>IF(AND(ISNUMBER(F10),ISNUMBER(H10)),IF(F10=H10,Seadista!B6,IF(F10-H10&gt;0,Seadista!B4,Seadista!B5)),"Mängimata")</f>
        <v>2</v>
      </c>
      <c r="G9" s="173"/>
      <c r="H9" s="174"/>
      <c r="I9" s="144"/>
      <c r="J9" s="145"/>
      <c r="K9" s="146"/>
      <c r="L9" s="150">
        <f>SUMIF(C9:K9,"&gt;=0")</f>
        <v>2</v>
      </c>
      <c r="M9" s="152">
        <f>IF(AND(ISNUMBER(C10),ISNUMBER(E10),ISNUMBER(F10),ISNUMBER(H10)),C10-E10+F10-H10,"pooleli")</f>
        <v>-1</v>
      </c>
      <c r="N9" s="42">
        <f>RANK($L9,$L$5:$L$10,-1)</f>
        <v>2</v>
      </c>
      <c r="O9" s="42">
        <f>RANK($M9,$M$5:$M$10,-1)*0.01</f>
        <v>0.02</v>
      </c>
      <c r="P9" s="42">
        <f>N9+O9</f>
        <v>2.02</v>
      </c>
      <c r="Q9" s="154">
        <f>IF(AND(ISNUMBER($P$5),ISNUMBER($P$7),ISNUMBER($P$9)),RANK($P9,$P$5:$P$10),"pooleli")</f>
        <v>2</v>
      </c>
    </row>
    <row r="10" spans="1:17" s="14" customFormat="1" ht="30" customHeight="1">
      <c r="A10" s="162"/>
      <c r="B10" s="164"/>
      <c r="C10" s="43">
        <f>IF(ISBLANK(K6),"",K6)</f>
        <v>7</v>
      </c>
      <c r="D10" s="44" t="s">
        <v>56</v>
      </c>
      <c r="E10" s="45">
        <f>IF(ISBLANK(I6),"",I6)</f>
        <v>21</v>
      </c>
      <c r="F10" s="43">
        <f>IF(ISBLANK(K8),"",K8)</f>
        <v>17</v>
      </c>
      <c r="G10" s="44" t="s">
        <v>56</v>
      </c>
      <c r="H10" s="45">
        <f>IF(ISBLANK(I8),"",I8)</f>
        <v>4</v>
      </c>
      <c r="I10" s="147"/>
      <c r="J10" s="148"/>
      <c r="K10" s="149"/>
      <c r="L10" s="151"/>
      <c r="M10" s="153"/>
      <c r="N10" s="46"/>
      <c r="O10" s="42"/>
      <c r="P10" s="42"/>
      <c r="Q10" s="155"/>
    </row>
  </sheetData>
  <mergeCells count="28">
    <mergeCell ref="A3:Q3"/>
    <mergeCell ref="C4:E4"/>
    <mergeCell ref="F4:H4"/>
    <mergeCell ref="I4:K4"/>
    <mergeCell ref="A5:A6"/>
    <mergeCell ref="B5:B6"/>
    <mergeCell ref="C5:E6"/>
    <mergeCell ref="F5:H5"/>
    <mergeCell ref="I5:K5"/>
    <mergeCell ref="L5:L6"/>
    <mergeCell ref="M5:M6"/>
    <mergeCell ref="Q5:Q6"/>
    <mergeCell ref="A7:A8"/>
    <mergeCell ref="B7:B8"/>
    <mergeCell ref="C7:E7"/>
    <mergeCell ref="F7:H8"/>
    <mergeCell ref="I7:K7"/>
    <mergeCell ref="L7:L8"/>
    <mergeCell ref="M7:M8"/>
    <mergeCell ref="Q7:Q8"/>
    <mergeCell ref="M9:M10"/>
    <mergeCell ref="Q9:Q10"/>
    <mergeCell ref="A9:A10"/>
    <mergeCell ref="B9:B10"/>
    <mergeCell ref="C9:E9"/>
    <mergeCell ref="F9:H9"/>
    <mergeCell ref="I9:K10"/>
    <mergeCell ref="L9:L10"/>
  </mergeCells>
  <pageMargins left="0.70866141732283472" right="0.70866141732283472" top="0.74803149606299213" bottom="0.74803149606299213" header="0.31496062992125984" footer="0.31496062992125984"/>
  <pageSetup paperSize="9"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0"/>
  <sheetViews>
    <sheetView topLeftCell="A26" workbookViewId="0">
      <selection activeCell="B2" sqref="B2"/>
    </sheetView>
  </sheetViews>
  <sheetFormatPr defaultColWidth="8.7109375" defaultRowHeight="15"/>
  <cols>
    <col min="1" max="1" width="4.28515625" style="98" customWidth="1"/>
    <col min="2" max="2" width="17.7109375" customWidth="1"/>
    <col min="3" max="3" width="4.28515625" style="50" customWidth="1"/>
    <col min="4" max="4" width="4.42578125" style="62" customWidth="1"/>
    <col min="5" max="5" width="4.28515625" style="59" customWidth="1"/>
    <col min="6" max="6" width="17.7109375" customWidth="1"/>
    <col min="7" max="7" width="4.28515625" customWidth="1"/>
    <col min="8" max="8" width="3" style="68" customWidth="1"/>
    <col min="9" max="9" width="4.28515625" style="59" customWidth="1"/>
    <col min="10" max="10" width="17.7109375" customWidth="1"/>
    <col min="11" max="11" width="4.42578125" style="50" customWidth="1"/>
    <col min="12" max="12" width="5.42578125" customWidth="1"/>
  </cols>
  <sheetData>
    <row r="1" spans="1:12" ht="22.5">
      <c r="A1" s="13" t="str">
        <f>TRANSPOSE(Seadista!A9)</f>
        <v>Tallinn Handball Cup 2015</v>
      </c>
    </row>
    <row r="2" spans="1:12" ht="18.75">
      <c r="A2" s="23" t="s">
        <v>116</v>
      </c>
      <c r="G2" s="23"/>
      <c r="H2" s="69"/>
      <c r="I2" s="60"/>
    </row>
    <row r="3" spans="1:12" ht="17.25" thickBot="1">
      <c r="A3"/>
      <c r="B3" s="48"/>
      <c r="C3" s="24"/>
      <c r="D3" s="63"/>
      <c r="E3" s="48"/>
      <c r="F3" s="48"/>
      <c r="G3" s="48"/>
      <c r="H3" s="70"/>
      <c r="I3" s="48"/>
      <c r="J3" s="48"/>
      <c r="K3" s="24"/>
      <c r="L3" s="48"/>
    </row>
    <row r="4" spans="1:12" ht="16.5" customHeight="1">
      <c r="A4" s="95"/>
      <c r="B4" s="72" t="s">
        <v>213</v>
      </c>
      <c r="C4" s="66">
        <v>14</v>
      </c>
      <c r="D4" s="64"/>
      <c r="E4" s="48"/>
      <c r="F4" s="48"/>
      <c r="G4" s="48"/>
      <c r="H4" s="70"/>
      <c r="I4" s="48"/>
      <c r="J4" s="48"/>
      <c r="K4" s="24"/>
      <c r="L4" s="48"/>
    </row>
    <row r="5" spans="1:12" ht="16.5" customHeight="1" thickBot="1">
      <c r="A5" s="96"/>
      <c r="B5" s="74" t="s">
        <v>200</v>
      </c>
      <c r="C5" s="61"/>
      <c r="D5" s="65"/>
      <c r="E5" s="49"/>
      <c r="G5" s="48"/>
      <c r="H5" s="70"/>
      <c r="I5" s="48"/>
      <c r="J5" s="48"/>
      <c r="K5" s="24"/>
      <c r="L5" s="48"/>
    </row>
    <row r="6" spans="1:12" ht="16.5" customHeight="1" thickBot="1">
      <c r="A6" s="97"/>
      <c r="B6" s="73" t="s">
        <v>118</v>
      </c>
      <c r="C6" s="67">
        <v>12</v>
      </c>
      <c r="D6" s="75"/>
      <c r="E6" s="95"/>
      <c r="F6" s="72" t="s">
        <v>170</v>
      </c>
      <c r="G6" s="66">
        <v>19</v>
      </c>
      <c r="H6" s="64"/>
      <c r="I6" s="48"/>
      <c r="J6" s="48"/>
      <c r="K6" s="24"/>
      <c r="L6" s="48"/>
    </row>
    <row r="7" spans="1:12" ht="16.5" customHeight="1" thickBot="1">
      <c r="C7" s="24"/>
      <c r="D7" s="63"/>
      <c r="E7" s="96"/>
      <c r="F7" s="74" t="s">
        <v>206</v>
      </c>
      <c r="G7" s="61"/>
      <c r="H7" s="71"/>
      <c r="I7" s="48"/>
      <c r="K7" s="24"/>
      <c r="L7" s="48"/>
    </row>
    <row r="8" spans="1:12" ht="16.5" customHeight="1" thickBot="1">
      <c r="A8" s="95"/>
      <c r="B8" s="72" t="s">
        <v>119</v>
      </c>
      <c r="C8" s="66">
        <v>8</v>
      </c>
      <c r="D8" s="76"/>
      <c r="E8" s="97"/>
      <c r="F8" s="73" t="s">
        <v>90</v>
      </c>
      <c r="G8" s="67">
        <v>17</v>
      </c>
      <c r="H8" s="64"/>
      <c r="I8" s="48"/>
      <c r="J8" s="48"/>
      <c r="K8" s="24"/>
      <c r="L8" s="48"/>
    </row>
    <row r="9" spans="1:12" ht="16.5" customHeight="1" thickBot="1">
      <c r="A9" s="96"/>
      <c r="B9" s="74" t="s">
        <v>201</v>
      </c>
      <c r="C9" s="61"/>
      <c r="E9" s="49"/>
      <c r="G9" s="48"/>
      <c r="H9" s="77"/>
      <c r="I9" s="48"/>
      <c r="J9" s="48"/>
      <c r="K9" s="24"/>
      <c r="L9" s="48"/>
    </row>
    <row r="10" spans="1:12" ht="16.5" customHeight="1" thickBot="1">
      <c r="A10" s="97"/>
      <c r="B10" s="73" t="s">
        <v>0</v>
      </c>
      <c r="C10" s="67">
        <v>16</v>
      </c>
      <c r="D10" s="64"/>
      <c r="E10" s="48"/>
      <c r="F10" s="48"/>
      <c r="G10" s="48"/>
      <c r="H10" s="70"/>
      <c r="I10" s="95"/>
      <c r="J10" s="72" t="s">
        <v>170</v>
      </c>
      <c r="K10" s="66">
        <v>7</v>
      </c>
      <c r="L10" s="48"/>
    </row>
    <row r="11" spans="1:12" ht="15" customHeight="1" thickBot="1">
      <c r="B11" s="48"/>
      <c r="C11" s="24"/>
      <c r="D11" s="63"/>
      <c r="E11" s="48"/>
      <c r="F11" s="48"/>
      <c r="G11" s="48"/>
      <c r="H11" s="70"/>
      <c r="I11" s="96"/>
      <c r="J11" s="74" t="s">
        <v>58</v>
      </c>
      <c r="K11" s="61"/>
      <c r="L11" s="48"/>
    </row>
    <row r="12" spans="1:12" ht="16.5" customHeight="1" thickBot="1">
      <c r="A12" s="95"/>
      <c r="B12" s="72" t="s">
        <v>1</v>
      </c>
      <c r="C12" s="66">
        <v>10</v>
      </c>
      <c r="D12" s="64"/>
      <c r="E12" s="48"/>
      <c r="F12" s="48"/>
      <c r="G12" s="48"/>
      <c r="H12" s="70"/>
      <c r="I12" s="97"/>
      <c r="J12" s="73" t="s">
        <v>224</v>
      </c>
      <c r="K12" s="67">
        <v>17</v>
      </c>
      <c r="L12" s="48"/>
    </row>
    <row r="13" spans="1:12" ht="16.5" customHeight="1" thickBot="1">
      <c r="A13" s="96"/>
      <c r="B13" s="74" t="s">
        <v>202</v>
      </c>
      <c r="C13" s="61"/>
      <c r="D13" s="65"/>
      <c r="E13" s="49"/>
      <c r="G13" s="48"/>
      <c r="H13" s="78"/>
      <c r="I13" s="48"/>
      <c r="J13" s="48"/>
      <c r="K13" s="24"/>
      <c r="L13" s="48"/>
    </row>
    <row r="14" spans="1:12" ht="16.5" customHeight="1" thickBot="1">
      <c r="A14" s="97"/>
      <c r="B14" s="73" t="s">
        <v>2</v>
      </c>
      <c r="C14" s="67">
        <v>0</v>
      </c>
      <c r="D14" s="75"/>
      <c r="E14" s="95"/>
      <c r="F14" s="72" t="s">
        <v>224</v>
      </c>
      <c r="G14" s="66">
        <v>12</v>
      </c>
      <c r="H14" s="64"/>
      <c r="I14" s="48"/>
      <c r="J14" s="48"/>
      <c r="K14" s="24"/>
      <c r="L14" s="48"/>
    </row>
    <row r="15" spans="1:12" ht="16.5" customHeight="1" thickBot="1">
      <c r="B15" s="48"/>
      <c r="C15" s="24"/>
      <c r="D15" s="63"/>
      <c r="E15" s="96"/>
      <c r="F15" s="74" t="s">
        <v>207</v>
      </c>
      <c r="G15" s="61"/>
      <c r="H15" s="71"/>
      <c r="I15" s="48"/>
      <c r="K15" s="24"/>
      <c r="L15" s="48"/>
    </row>
    <row r="16" spans="1:12" ht="16.5" customHeight="1" thickBot="1">
      <c r="A16" s="95"/>
      <c r="B16" s="72" t="s">
        <v>3</v>
      </c>
      <c r="C16" s="66">
        <v>23</v>
      </c>
      <c r="D16" s="76"/>
      <c r="E16" s="97"/>
      <c r="F16" s="73" t="s">
        <v>121</v>
      </c>
      <c r="G16" s="67">
        <v>11</v>
      </c>
      <c r="H16" s="64"/>
      <c r="L16" s="48"/>
    </row>
    <row r="17" spans="1:12" ht="16.5" customHeight="1">
      <c r="A17" s="96"/>
      <c r="B17" s="74" t="s">
        <v>203</v>
      </c>
      <c r="C17" s="61"/>
      <c r="E17" s="49"/>
      <c r="G17" s="48"/>
      <c r="H17" s="70"/>
      <c r="I17" s="95"/>
      <c r="J17" s="72" t="s">
        <v>90</v>
      </c>
      <c r="K17" s="66">
        <v>17</v>
      </c>
      <c r="L17" s="48"/>
    </row>
    <row r="18" spans="1:12" ht="16.5" customHeight="1" thickBot="1">
      <c r="A18" s="97"/>
      <c r="B18" s="73" t="s">
        <v>4</v>
      </c>
      <c r="C18" s="67">
        <v>20</v>
      </c>
      <c r="D18" s="64"/>
      <c r="E18" s="48"/>
      <c r="F18" s="48"/>
      <c r="G18" s="84"/>
      <c r="H18" s="87"/>
      <c r="I18" s="96"/>
      <c r="J18" s="74" t="s">
        <v>59</v>
      </c>
      <c r="K18" s="61"/>
      <c r="L18" s="48"/>
    </row>
    <row r="19" spans="1:12" ht="16.5" customHeight="1" thickBot="1">
      <c r="B19" s="48"/>
      <c r="C19" s="24"/>
      <c r="D19" s="63"/>
      <c r="E19" s="48"/>
      <c r="F19" s="48"/>
      <c r="G19" s="48"/>
      <c r="H19" s="70"/>
      <c r="I19" s="97"/>
      <c r="J19" s="73" t="s">
        <v>121</v>
      </c>
      <c r="K19" s="67">
        <v>16</v>
      </c>
      <c r="L19" s="48"/>
    </row>
    <row r="20" spans="1:12" ht="16.5" customHeight="1">
      <c r="B20" s="48"/>
      <c r="C20" s="24"/>
      <c r="D20" s="63"/>
      <c r="L20" s="48"/>
    </row>
    <row r="21" spans="1:12" ht="16.5" customHeight="1" thickBot="1">
      <c r="B21" s="48"/>
      <c r="C21" s="24"/>
      <c r="D21" s="63"/>
      <c r="L21" s="48"/>
    </row>
    <row r="22" spans="1:12" ht="16.5" customHeight="1">
      <c r="B22" s="48"/>
      <c r="C22" s="24"/>
      <c r="D22" s="63"/>
      <c r="E22" s="95"/>
      <c r="F22" s="72" t="s">
        <v>92</v>
      </c>
      <c r="G22" s="66">
        <v>14</v>
      </c>
      <c r="H22" s="64"/>
      <c r="K22" s="24"/>
      <c r="L22" s="48"/>
    </row>
    <row r="23" spans="1:12" ht="16.5" customHeight="1" thickBot="1">
      <c r="B23" s="48"/>
      <c r="C23" s="24"/>
      <c r="D23" s="63"/>
      <c r="E23" s="96"/>
      <c r="F23" s="74" t="s">
        <v>208</v>
      </c>
      <c r="G23" s="61"/>
      <c r="L23" s="48"/>
    </row>
    <row r="24" spans="1:12" ht="16.5" customHeight="1" thickBot="1">
      <c r="B24" s="48"/>
      <c r="C24" s="24"/>
      <c r="D24" s="63"/>
      <c r="E24" s="97"/>
      <c r="F24" s="73" t="s">
        <v>196</v>
      </c>
      <c r="G24" s="67">
        <v>13</v>
      </c>
      <c r="H24" s="79"/>
      <c r="I24" s="95"/>
      <c r="J24" s="72" t="s">
        <v>92</v>
      </c>
      <c r="K24" s="66">
        <v>21</v>
      </c>
      <c r="L24" s="48"/>
    </row>
    <row r="25" spans="1:12" ht="16.5" customHeight="1" thickBot="1">
      <c r="B25" s="48"/>
      <c r="C25" s="24"/>
      <c r="D25" s="63"/>
      <c r="E25" s="48"/>
      <c r="F25" s="103"/>
      <c r="G25" s="48"/>
      <c r="H25" s="70"/>
      <c r="I25" s="96"/>
      <c r="J25" s="74" t="s">
        <v>60</v>
      </c>
      <c r="K25" s="61"/>
    </row>
    <row r="26" spans="1:12" ht="16.5" customHeight="1" thickBot="1">
      <c r="B26" s="48"/>
      <c r="C26" s="24"/>
      <c r="D26" s="63"/>
      <c r="E26" s="126"/>
      <c r="F26" s="128" t="s">
        <v>105</v>
      </c>
      <c r="G26" s="127">
        <v>10</v>
      </c>
      <c r="H26" s="80"/>
      <c r="I26" s="97"/>
      <c r="J26" s="73" t="s">
        <v>97</v>
      </c>
      <c r="K26" s="67">
        <v>22</v>
      </c>
      <c r="L26" s="48"/>
    </row>
    <row r="27" spans="1:12" ht="16.5" customHeight="1">
      <c r="B27" s="48"/>
      <c r="C27" s="24"/>
      <c r="D27" s="63"/>
      <c r="E27" s="96"/>
      <c r="F27" s="74" t="s">
        <v>209</v>
      </c>
      <c r="G27" s="61"/>
      <c r="L27" s="48"/>
    </row>
    <row r="28" spans="1:12" ht="16.5" customHeight="1" thickBot="1">
      <c r="B28" s="48"/>
      <c r="C28" s="24"/>
      <c r="D28" s="63"/>
      <c r="E28" s="97"/>
      <c r="F28" s="73" t="s">
        <v>97</v>
      </c>
      <c r="G28" s="67">
        <v>20</v>
      </c>
      <c r="H28" s="64"/>
      <c r="K28" s="24"/>
      <c r="L28" s="48"/>
    </row>
    <row r="29" spans="1:12" ht="16.5" customHeight="1" thickBot="1">
      <c r="B29" s="48"/>
      <c r="C29" s="24"/>
      <c r="D29" s="63"/>
      <c r="E29" s="101"/>
      <c r="F29" s="102"/>
      <c r="G29" s="64"/>
      <c r="H29" s="64"/>
      <c r="K29" s="24"/>
      <c r="L29" s="48"/>
    </row>
    <row r="30" spans="1:12" ht="16.5" customHeight="1">
      <c r="B30" s="48"/>
      <c r="C30" s="24"/>
      <c r="D30" s="63"/>
      <c r="E30" s="101"/>
      <c r="F30" s="102"/>
      <c r="G30" s="64"/>
      <c r="H30" s="64"/>
      <c r="I30" s="95"/>
      <c r="J30" s="72" t="s">
        <v>196</v>
      </c>
      <c r="K30" s="66">
        <v>14</v>
      </c>
      <c r="L30" s="48"/>
    </row>
    <row r="31" spans="1:12" ht="16.5" customHeight="1">
      <c r="B31" s="48"/>
      <c r="C31" s="24"/>
      <c r="D31" s="63"/>
      <c r="E31" s="101"/>
      <c r="F31" s="102"/>
      <c r="G31" s="64"/>
      <c r="H31" s="64"/>
      <c r="I31" s="96"/>
      <c r="J31" s="74" t="s">
        <v>61</v>
      </c>
      <c r="K31" s="61"/>
      <c r="L31" s="48"/>
    </row>
    <row r="32" spans="1:12" ht="16.5" customHeight="1" thickBot="1">
      <c r="A32" s="109"/>
      <c r="B32" s="94"/>
      <c r="C32" s="110"/>
      <c r="D32" s="110"/>
      <c r="E32" s="101"/>
      <c r="F32" s="102"/>
      <c r="G32" s="64"/>
      <c r="H32" s="64"/>
      <c r="I32" s="97"/>
      <c r="J32" s="73" t="s">
        <v>105</v>
      </c>
      <c r="K32" s="67">
        <v>9</v>
      </c>
      <c r="L32" s="48"/>
    </row>
    <row r="33" spans="1:12" ht="16.5" customHeight="1">
      <c r="A33" s="109"/>
      <c r="B33" s="102"/>
      <c r="C33" s="64"/>
      <c r="D33" s="64"/>
      <c r="E33" s="48"/>
      <c r="F33" s="48"/>
      <c r="G33" s="48"/>
      <c r="H33" s="70"/>
      <c r="I33" s="48"/>
      <c r="J33" s="48"/>
      <c r="K33" s="24"/>
      <c r="L33" s="48"/>
    </row>
    <row r="34" spans="1:12" ht="16.5" customHeight="1" thickBot="1">
      <c r="A34" s="109"/>
      <c r="B34" s="108"/>
      <c r="C34" s="65"/>
      <c r="D34" s="65"/>
      <c r="E34" s="49"/>
      <c r="G34" s="48"/>
      <c r="H34" s="70"/>
      <c r="I34" s="48"/>
      <c r="J34" s="48"/>
      <c r="K34" s="24"/>
      <c r="L34" s="48"/>
    </row>
    <row r="35" spans="1:12" ht="16.5" customHeight="1">
      <c r="A35" s="109"/>
      <c r="B35" s="102"/>
      <c r="C35" s="64"/>
      <c r="D35" s="64"/>
      <c r="E35" s="95"/>
      <c r="F35" s="72" t="s">
        <v>5</v>
      </c>
      <c r="G35" s="66">
        <v>17</v>
      </c>
      <c r="H35" s="64"/>
      <c r="I35" s="48"/>
      <c r="J35" s="48"/>
      <c r="K35" s="24"/>
      <c r="L35" s="48"/>
    </row>
    <row r="36" spans="1:12" ht="16.5" customHeight="1">
      <c r="A36" s="109"/>
      <c r="B36" s="93"/>
      <c r="C36" s="110"/>
      <c r="D36" s="110"/>
      <c r="E36" s="96"/>
      <c r="F36" s="74" t="s">
        <v>204</v>
      </c>
      <c r="G36" s="61"/>
      <c r="H36" s="71"/>
      <c r="I36" s="48"/>
      <c r="K36" s="24"/>
      <c r="L36" s="48"/>
    </row>
    <row r="37" spans="1:12" ht="16.5" customHeight="1" thickBot="1">
      <c r="A37" s="109"/>
      <c r="B37" s="102"/>
      <c r="C37" s="64"/>
      <c r="D37" s="65"/>
      <c r="E37" s="97"/>
      <c r="F37" s="73" t="s">
        <v>6</v>
      </c>
      <c r="G37" s="67">
        <v>9</v>
      </c>
      <c r="H37" s="64"/>
      <c r="I37" s="48"/>
      <c r="J37" s="48"/>
      <c r="K37" s="24"/>
      <c r="L37" s="48"/>
    </row>
    <row r="38" spans="1:12" ht="16.5" customHeight="1" thickBot="1">
      <c r="A38" s="109"/>
      <c r="B38" s="108"/>
      <c r="C38" s="65"/>
      <c r="D38" s="100"/>
      <c r="E38" s="49"/>
      <c r="G38" s="48"/>
      <c r="H38" s="77"/>
      <c r="I38" s="48"/>
      <c r="J38" s="48"/>
      <c r="K38" s="24"/>
      <c r="L38" s="48"/>
    </row>
    <row r="39" spans="1:12" ht="16.5" customHeight="1">
      <c r="A39" s="109"/>
      <c r="B39" s="102"/>
      <c r="C39" s="64"/>
      <c r="D39" s="64"/>
      <c r="E39" s="48"/>
      <c r="F39" s="48"/>
      <c r="G39" s="48"/>
      <c r="H39" s="70"/>
      <c r="I39" s="95"/>
      <c r="J39" s="72" t="s">
        <v>226</v>
      </c>
      <c r="K39" s="66">
        <v>13</v>
      </c>
      <c r="L39" s="48"/>
    </row>
    <row r="40" spans="1:12" ht="15" customHeight="1">
      <c r="A40" s="109"/>
      <c r="B40" s="94"/>
      <c r="C40" s="110"/>
      <c r="D40" s="110"/>
      <c r="E40" s="48"/>
      <c r="F40" s="48"/>
      <c r="G40" s="48"/>
      <c r="H40" s="70"/>
      <c r="I40" s="96"/>
      <c r="J40" s="74" t="s">
        <v>223</v>
      </c>
      <c r="K40" s="61"/>
      <c r="L40" s="48"/>
    </row>
    <row r="41" spans="1:12" ht="16.5" customHeight="1" thickBot="1">
      <c r="A41" s="109"/>
      <c r="B41" s="102"/>
      <c r="C41" s="64"/>
      <c r="D41" s="64"/>
      <c r="E41" s="48"/>
      <c r="F41" s="48"/>
      <c r="G41" s="48"/>
      <c r="H41" s="70"/>
      <c r="I41" s="97"/>
      <c r="J41" s="73" t="s">
        <v>187</v>
      </c>
      <c r="K41" s="67">
        <v>14</v>
      </c>
      <c r="L41" s="48"/>
    </row>
    <row r="42" spans="1:12" ht="16.5" customHeight="1" thickBot="1">
      <c r="A42" s="109"/>
      <c r="B42" s="108"/>
      <c r="C42" s="65"/>
      <c r="D42" s="65"/>
      <c r="E42" s="49"/>
      <c r="G42" s="48"/>
      <c r="H42" s="78"/>
      <c r="I42" s="48"/>
      <c r="J42" s="48"/>
      <c r="K42" s="24"/>
      <c r="L42" s="48"/>
    </row>
    <row r="43" spans="1:12" ht="16.5" customHeight="1">
      <c r="A43" s="109"/>
      <c r="B43" s="102"/>
      <c r="C43" s="64"/>
      <c r="D43" s="64"/>
      <c r="E43" s="95"/>
      <c r="F43" s="72" t="s">
        <v>7</v>
      </c>
      <c r="G43" s="66">
        <v>8</v>
      </c>
      <c r="H43" s="64"/>
      <c r="I43" s="48"/>
      <c r="J43" s="48"/>
      <c r="K43" s="24"/>
      <c r="L43" s="48"/>
    </row>
    <row r="44" spans="1:12" ht="16.5" customHeight="1">
      <c r="A44" s="109"/>
      <c r="B44" s="94"/>
      <c r="C44" s="110"/>
      <c r="D44" s="110"/>
      <c r="E44" s="96"/>
      <c r="F44" s="74" t="s">
        <v>205</v>
      </c>
      <c r="G44" s="61"/>
      <c r="H44" s="71"/>
      <c r="I44" s="48"/>
      <c r="K44" s="24"/>
      <c r="L44" s="48"/>
    </row>
    <row r="45" spans="1:12" ht="16.5" customHeight="1" thickBot="1">
      <c r="A45" s="109"/>
      <c r="B45" s="102"/>
      <c r="C45" s="64"/>
      <c r="D45" s="65"/>
      <c r="E45" s="97"/>
      <c r="F45" s="73" t="s">
        <v>8</v>
      </c>
      <c r="G45" s="67">
        <v>5</v>
      </c>
      <c r="H45" s="64"/>
      <c r="L45" s="48"/>
    </row>
    <row r="46" spans="1:12" ht="16.5" customHeight="1" thickBot="1">
      <c r="A46" s="109"/>
      <c r="B46" s="108"/>
      <c r="C46" s="65"/>
      <c r="D46" s="100"/>
      <c r="E46" s="49"/>
      <c r="G46" s="48"/>
      <c r="H46" s="70"/>
      <c r="I46" s="117"/>
      <c r="J46" s="118"/>
      <c r="K46" s="119"/>
      <c r="L46" s="48"/>
    </row>
    <row r="47" spans="1:12" ht="16.5" customHeight="1">
      <c r="A47" s="109"/>
      <c r="B47" s="102"/>
      <c r="C47" s="64"/>
      <c r="D47" s="64"/>
      <c r="E47" s="48"/>
      <c r="F47" s="48"/>
      <c r="G47" s="84"/>
      <c r="H47" s="87"/>
      <c r="I47" s="96"/>
      <c r="J47" s="115" t="s">
        <v>122</v>
      </c>
      <c r="K47" s="116">
        <v>18</v>
      </c>
      <c r="L47" s="48"/>
    </row>
    <row r="48" spans="1:12" ht="16.5" customHeight="1">
      <c r="B48" s="48"/>
      <c r="C48" s="24"/>
      <c r="D48" s="63"/>
      <c r="E48" s="48"/>
      <c r="F48" s="48"/>
      <c r="G48" s="48"/>
      <c r="H48" s="70"/>
      <c r="I48" s="96"/>
      <c r="J48" s="74" t="s">
        <v>222</v>
      </c>
      <c r="K48" s="61"/>
      <c r="L48" s="48"/>
    </row>
    <row r="49" spans="1:12" ht="16.5" customHeight="1" thickBot="1">
      <c r="B49" s="48"/>
      <c r="C49" s="24"/>
      <c r="D49" s="63"/>
      <c r="I49" s="97"/>
      <c r="J49" s="73" t="s">
        <v>101</v>
      </c>
      <c r="K49" s="67">
        <v>19</v>
      </c>
      <c r="L49" s="48"/>
    </row>
    <row r="50" spans="1:12" ht="16.5" customHeight="1" thickBot="1">
      <c r="B50" s="48"/>
      <c r="C50" s="24"/>
      <c r="D50" s="63"/>
      <c r="L50" s="48"/>
    </row>
    <row r="51" spans="1:12" ht="16.5" customHeight="1">
      <c r="A51" s="109"/>
      <c r="B51" s="94"/>
      <c r="C51" s="110"/>
      <c r="D51" s="110"/>
      <c r="E51" s="95"/>
      <c r="F51" s="72" t="s">
        <v>192</v>
      </c>
      <c r="G51" s="66">
        <v>8</v>
      </c>
      <c r="H51" s="64"/>
      <c r="K51" s="24"/>
      <c r="L51" s="48"/>
    </row>
    <row r="52" spans="1:12" ht="16.5" customHeight="1" thickBot="1">
      <c r="A52" s="109"/>
      <c r="B52" s="94"/>
      <c r="C52" s="110"/>
      <c r="D52" s="110"/>
      <c r="E52" s="96"/>
      <c r="F52" s="74" t="s">
        <v>123</v>
      </c>
      <c r="G52" s="61"/>
      <c r="L52" s="48"/>
    </row>
    <row r="53" spans="1:12" ht="16.5" customHeight="1" thickBot="1">
      <c r="A53" s="109"/>
      <c r="B53" s="102"/>
      <c r="C53" s="64"/>
      <c r="D53" s="65"/>
      <c r="E53" s="97"/>
      <c r="F53" s="73" t="s">
        <v>9</v>
      </c>
      <c r="G53" s="67">
        <v>13</v>
      </c>
      <c r="H53" s="79"/>
      <c r="I53" s="95"/>
      <c r="J53" s="72" t="s">
        <v>104</v>
      </c>
      <c r="K53" s="66">
        <v>16</v>
      </c>
      <c r="L53" s="48"/>
    </row>
    <row r="54" spans="1:12" ht="16.5" customHeight="1" thickBot="1">
      <c r="A54" s="109"/>
      <c r="B54" s="108"/>
      <c r="C54" s="65"/>
      <c r="D54" s="100"/>
      <c r="E54" s="48"/>
      <c r="G54" s="48"/>
      <c r="H54" s="70"/>
      <c r="I54" s="96"/>
      <c r="J54" s="74" t="s">
        <v>231</v>
      </c>
      <c r="K54" s="61"/>
    </row>
    <row r="55" spans="1:12" ht="16.5" customHeight="1" thickBot="1">
      <c r="A55" s="109"/>
      <c r="B55" s="102"/>
      <c r="C55" s="64"/>
      <c r="D55" s="64"/>
      <c r="E55" s="95"/>
      <c r="F55" s="72" t="s">
        <v>10</v>
      </c>
      <c r="G55" s="66">
        <v>16</v>
      </c>
      <c r="H55" s="80"/>
      <c r="I55" s="97"/>
      <c r="J55" s="73" t="s">
        <v>151</v>
      </c>
      <c r="K55" s="67">
        <v>19</v>
      </c>
      <c r="L55" s="48"/>
    </row>
    <row r="56" spans="1:12" ht="16.5" customHeight="1">
      <c r="B56" s="48"/>
      <c r="C56" s="24"/>
      <c r="D56" s="63"/>
      <c r="E56" s="96"/>
      <c r="F56" s="74" t="s">
        <v>124</v>
      </c>
      <c r="G56" s="61"/>
      <c r="L56" s="48"/>
    </row>
    <row r="57" spans="1:12" ht="16.5" customHeight="1" thickBot="1">
      <c r="B57" s="48"/>
      <c r="C57" s="24"/>
      <c r="D57" s="63"/>
      <c r="E57" s="97"/>
      <c r="F57" s="73" t="s">
        <v>11</v>
      </c>
      <c r="G57" s="67">
        <v>15</v>
      </c>
      <c r="H57" s="64"/>
      <c r="K57" s="24"/>
      <c r="L57" s="48"/>
    </row>
    <row r="58" spans="1:12" ht="16.5" customHeight="1" thickBot="1">
      <c r="D58" s="63"/>
      <c r="L58" s="48"/>
    </row>
    <row r="59" spans="1:12" ht="16.5" customHeight="1" thickBot="1">
      <c r="A59" s="99" t="s">
        <v>198</v>
      </c>
      <c r="B59" s="88"/>
      <c r="C59" s="89"/>
      <c r="D59" s="63"/>
      <c r="I59" s="95"/>
      <c r="J59" s="72" t="s">
        <v>150</v>
      </c>
      <c r="K59" s="66">
        <v>11</v>
      </c>
      <c r="L59" s="48"/>
    </row>
    <row r="60" spans="1:12" ht="16.5" customHeight="1">
      <c r="A60" s="86">
        <v>1</v>
      </c>
      <c r="B60" s="133" t="s">
        <v>224</v>
      </c>
      <c r="C60" s="81"/>
      <c r="D60" s="64"/>
      <c r="H60" s="64"/>
      <c r="I60" s="96"/>
      <c r="J60" s="74" t="s">
        <v>232</v>
      </c>
      <c r="K60" s="61"/>
      <c r="L60" s="48"/>
    </row>
    <row r="61" spans="1:12" ht="16.5" customHeight="1" thickBot="1">
      <c r="A61" s="82">
        <v>2</v>
      </c>
      <c r="B61" s="134" t="s">
        <v>170</v>
      </c>
      <c r="C61" s="83"/>
      <c r="I61" s="97"/>
      <c r="J61" s="73" t="s">
        <v>219</v>
      </c>
      <c r="K61" s="67">
        <v>14</v>
      </c>
      <c r="L61" s="48"/>
    </row>
    <row r="62" spans="1:12" ht="16.5" customHeight="1">
      <c r="A62" s="82">
        <v>3</v>
      </c>
      <c r="B62" s="134" t="s">
        <v>90</v>
      </c>
      <c r="C62" s="83"/>
      <c r="D62" s="65"/>
      <c r="L62" s="48"/>
    </row>
    <row r="63" spans="1:12" ht="16.5">
      <c r="A63" s="82">
        <v>4</v>
      </c>
      <c r="B63" s="100" t="s">
        <v>121</v>
      </c>
      <c r="C63" s="83"/>
      <c r="L63" s="48"/>
    </row>
    <row r="64" spans="1:12" ht="14.1" customHeight="1">
      <c r="A64" s="82">
        <v>5</v>
      </c>
      <c r="B64" s="135" t="s">
        <v>97</v>
      </c>
      <c r="C64" s="83"/>
      <c r="D64" s="93"/>
      <c r="E64" s="111"/>
      <c r="L64" s="48"/>
    </row>
    <row r="65" spans="1:12" ht="14.1" customHeight="1">
      <c r="A65" s="82">
        <v>6</v>
      </c>
      <c r="B65" s="136" t="s">
        <v>92</v>
      </c>
      <c r="C65" s="83"/>
      <c r="L65" s="48"/>
    </row>
    <row r="66" spans="1:12" ht="16.5">
      <c r="A66" s="82">
        <v>7</v>
      </c>
      <c r="B66" s="136" t="s">
        <v>196</v>
      </c>
      <c r="C66" s="83"/>
      <c r="L66" s="48"/>
    </row>
    <row r="67" spans="1:12" ht="16.5">
      <c r="A67" s="82">
        <v>8</v>
      </c>
      <c r="B67" s="137" t="s">
        <v>105</v>
      </c>
      <c r="C67" s="83"/>
      <c r="L67" s="48"/>
    </row>
    <row r="68" spans="1:12" ht="16.5">
      <c r="A68" s="82">
        <v>9</v>
      </c>
      <c r="B68" s="137" t="s">
        <v>187</v>
      </c>
      <c r="C68" s="83"/>
      <c r="L68" s="48"/>
    </row>
    <row r="69" spans="1:12" ht="16.5">
      <c r="A69" s="82">
        <v>10</v>
      </c>
      <c r="B69" s="137" t="s">
        <v>226</v>
      </c>
      <c r="C69" s="83"/>
      <c r="D69" s="65"/>
      <c r="F69" s="121"/>
      <c r="L69" s="48"/>
    </row>
    <row r="70" spans="1:12" ht="14.1" customHeight="1">
      <c r="A70" s="82">
        <v>11</v>
      </c>
      <c r="B70" s="137" t="s">
        <v>101</v>
      </c>
      <c r="C70" s="85"/>
      <c r="D70" s="100"/>
      <c r="F70" s="120"/>
      <c r="L70" s="48"/>
    </row>
    <row r="71" spans="1:12">
      <c r="A71" s="82">
        <v>12</v>
      </c>
      <c r="B71" s="137" t="s">
        <v>122</v>
      </c>
      <c r="C71" s="85"/>
      <c r="D71" s="100"/>
      <c r="L71" s="48"/>
    </row>
    <row r="72" spans="1:12">
      <c r="A72" s="82">
        <v>13</v>
      </c>
      <c r="B72" s="136" t="s">
        <v>151</v>
      </c>
      <c r="C72" s="85"/>
      <c r="L72" s="48"/>
    </row>
    <row r="73" spans="1:12" ht="16.5">
      <c r="A73" s="104">
        <v>14</v>
      </c>
      <c r="B73" s="137" t="s">
        <v>104</v>
      </c>
      <c r="C73" s="85"/>
      <c r="D73" s="63"/>
      <c r="L73" s="48"/>
    </row>
    <row r="74" spans="1:12" ht="16.5">
      <c r="A74" s="104">
        <v>15</v>
      </c>
      <c r="B74" s="137" t="s">
        <v>88</v>
      </c>
      <c r="C74" s="85"/>
      <c r="D74" s="63"/>
      <c r="L74" s="48"/>
    </row>
    <row r="75" spans="1:12" ht="16.5">
      <c r="A75" s="104">
        <v>16</v>
      </c>
      <c r="B75" s="137" t="s">
        <v>150</v>
      </c>
      <c r="C75" s="85"/>
      <c r="D75" s="63"/>
      <c r="L75" s="48"/>
    </row>
    <row r="76" spans="1:12" ht="16.5">
      <c r="A76" s="104">
        <v>17</v>
      </c>
      <c r="B76" s="137" t="s">
        <v>40</v>
      </c>
      <c r="C76" s="85"/>
      <c r="D76" s="63"/>
      <c r="L76" s="48"/>
    </row>
    <row r="77" spans="1:12" ht="16.5">
      <c r="A77" s="104">
        <v>18</v>
      </c>
      <c r="B77" s="138" t="s">
        <v>102</v>
      </c>
      <c r="C77" s="87"/>
      <c r="D77" s="63"/>
      <c r="L77" s="48"/>
    </row>
    <row r="78" spans="1:12" ht="17.25" thickBot="1">
      <c r="A78" s="112">
        <v>19</v>
      </c>
      <c r="B78" s="139" t="s">
        <v>194</v>
      </c>
      <c r="C78" s="113"/>
      <c r="D78" s="110"/>
      <c r="L78" s="48"/>
    </row>
    <row r="79" spans="1:12" ht="16.5">
      <c r="C79" s="24"/>
      <c r="D79" s="110"/>
      <c r="L79" s="48"/>
    </row>
    <row r="80" spans="1:12" ht="16.5">
      <c r="C80" s="24"/>
      <c r="D80" s="63"/>
      <c r="L80" s="48"/>
    </row>
    <row r="81" spans="2:12" ht="16.5">
      <c r="B81" s="48"/>
      <c r="C81" s="24"/>
      <c r="D81" s="63"/>
      <c r="L81" s="48"/>
    </row>
    <row r="82" spans="2:12" ht="16.5">
      <c r="B82" s="48"/>
      <c r="C82" s="24"/>
      <c r="D82" s="63"/>
      <c r="L82" s="48"/>
    </row>
    <row r="83" spans="2:12" ht="16.5">
      <c r="B83" s="48"/>
      <c r="C83" s="24"/>
      <c r="D83" s="63"/>
      <c r="L83" s="48"/>
    </row>
    <row r="84" spans="2:12" ht="16.5">
      <c r="B84" s="48"/>
      <c r="C84" s="24"/>
      <c r="D84" s="63"/>
      <c r="L84" s="48"/>
    </row>
    <row r="85" spans="2:12" ht="16.5">
      <c r="B85" s="48"/>
      <c r="C85" s="24"/>
      <c r="D85" s="63"/>
      <c r="L85" s="48"/>
    </row>
    <row r="86" spans="2:12" ht="16.5">
      <c r="B86" s="48"/>
      <c r="C86" s="24"/>
      <c r="D86" s="63"/>
      <c r="L86" s="70"/>
    </row>
    <row r="87" spans="2:12" ht="16.5">
      <c r="B87" s="48"/>
      <c r="C87" s="24"/>
      <c r="D87" s="63"/>
      <c r="L87" s="48"/>
    </row>
    <row r="88" spans="2:12" ht="16.5">
      <c r="B88" s="48"/>
      <c r="C88" s="24"/>
      <c r="D88" s="63"/>
      <c r="L88" s="48"/>
    </row>
    <row r="89" spans="2:12" ht="16.5">
      <c r="B89" s="48"/>
      <c r="C89" s="24"/>
      <c r="D89" s="63"/>
      <c r="L89" s="48"/>
    </row>
    <row r="90" spans="2:12" ht="16.5">
      <c r="B90" s="48"/>
      <c r="C90" s="24"/>
      <c r="D90" s="63"/>
      <c r="L90" s="48"/>
    </row>
    <row r="91" spans="2:12" ht="16.5">
      <c r="B91" s="48"/>
      <c r="C91" s="24"/>
      <c r="D91" s="63"/>
      <c r="L91" s="24"/>
    </row>
    <row r="92" spans="2:12" ht="16.5">
      <c r="B92" s="48"/>
      <c r="C92" s="24"/>
      <c r="D92" s="63"/>
      <c r="L92" s="24"/>
    </row>
    <row r="93" spans="2:12" ht="16.5">
      <c r="B93" s="48"/>
      <c r="C93" s="24"/>
    </row>
    <row r="94" spans="2:12" ht="16.5">
      <c r="B94" s="48"/>
      <c r="C94" s="24"/>
    </row>
    <row r="95" spans="2:12" ht="16.5">
      <c r="B95" s="48"/>
      <c r="C95" s="24"/>
    </row>
    <row r="96" spans="2:12" ht="16.5">
      <c r="B96" s="48"/>
      <c r="C96" s="24"/>
    </row>
    <row r="97" spans="2:3" ht="16.5">
      <c r="B97" s="48"/>
      <c r="C97" s="24"/>
    </row>
    <row r="98" spans="2:3" ht="16.5">
      <c r="B98" s="48"/>
      <c r="C98" s="24"/>
    </row>
    <row r="99" spans="2:3" ht="16.5">
      <c r="B99" s="24"/>
      <c r="C99" s="24"/>
    </row>
    <row r="100" spans="2:3" ht="16.5">
      <c r="B100" s="24"/>
      <c r="C100" s="24"/>
    </row>
  </sheetData>
  <phoneticPr fontId="12" type="noConversion"/>
  <pageMargins left="0.63" right="0.34" top="0.53" bottom="0.56000000000000005" header="0.31496062992125984" footer="0.31496062992125984"/>
  <pageSetup paperSize="9" orientation="portrait"/>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
  <sheetViews>
    <sheetView zoomScale="90" zoomScaleNormal="90" workbookViewId="0">
      <selection activeCell="B2" sqref="B2"/>
    </sheetView>
  </sheetViews>
  <sheetFormatPr defaultColWidth="8.7109375" defaultRowHeight="15.75"/>
  <cols>
    <col min="1" max="1" width="4.7109375" customWidth="1"/>
    <col min="2" max="2" width="26.7109375" style="16" customWidth="1"/>
    <col min="3" max="3" width="4.7109375" style="17" customWidth="1"/>
    <col min="4" max="4" width="2" style="17" customWidth="1"/>
    <col min="5" max="6" width="4.7109375" style="17" customWidth="1"/>
    <col min="7" max="7" width="2" style="17" customWidth="1"/>
    <col min="8" max="9" width="4.7109375" style="17" customWidth="1"/>
    <col min="10" max="10" width="2" style="17" customWidth="1"/>
    <col min="11" max="11" width="4.7109375" style="17" customWidth="1"/>
    <col min="12" max="13" width="10.7109375" style="16" customWidth="1"/>
    <col min="14" max="16" width="14.42578125" style="18" hidden="1" customWidth="1"/>
    <col min="17" max="17" width="10.7109375" style="18" customWidth="1"/>
  </cols>
  <sheetData>
    <row r="1" spans="1:17" s="15" customFormat="1" ht="52.5" customHeight="1">
      <c r="B1" s="90" t="str">
        <f>TRANSPOSE(Seadista!A9)</f>
        <v>Tallinn Handball Cup 2015</v>
      </c>
      <c r="N1" s="14"/>
      <c r="O1" s="14"/>
      <c r="P1" s="14"/>
      <c r="Q1" s="14"/>
    </row>
    <row r="2" spans="1:17" s="16" customFormat="1" ht="37.5" customHeight="1">
      <c r="B2" s="92" t="str">
        <f>TRANSPOSE(Seadista!A12)</f>
        <v>Tallinn, June 6-8 2015</v>
      </c>
      <c r="C2" s="17"/>
      <c r="D2" s="17"/>
      <c r="E2" s="17"/>
      <c r="F2" s="17"/>
      <c r="G2" s="17"/>
      <c r="H2" s="17"/>
      <c r="I2" s="17"/>
      <c r="J2" s="17"/>
      <c r="K2" s="17"/>
      <c r="N2" s="18"/>
      <c r="O2" s="18"/>
      <c r="P2" s="18"/>
      <c r="Q2" s="18"/>
    </row>
    <row r="3" spans="1:17" s="19" customFormat="1" ht="30" customHeight="1">
      <c r="A3" s="166" t="s">
        <v>117</v>
      </c>
      <c r="B3" s="167"/>
      <c r="C3" s="167"/>
      <c r="D3" s="167"/>
      <c r="E3" s="167"/>
      <c r="F3" s="167"/>
      <c r="G3" s="167"/>
      <c r="H3" s="167"/>
      <c r="I3" s="167"/>
      <c r="J3" s="167"/>
      <c r="K3" s="167"/>
      <c r="L3" s="167"/>
      <c r="M3" s="167"/>
      <c r="N3" s="167"/>
      <c r="O3" s="167"/>
      <c r="P3" s="167"/>
      <c r="Q3" s="168"/>
    </row>
    <row r="4" spans="1:17" s="20" customFormat="1" ht="23.25" customHeight="1">
      <c r="A4" s="52"/>
      <c r="B4" s="53" t="s">
        <v>50</v>
      </c>
      <c r="C4" s="169">
        <v>1</v>
      </c>
      <c r="D4" s="170"/>
      <c r="E4" s="171"/>
      <c r="F4" s="169">
        <v>2</v>
      </c>
      <c r="G4" s="170"/>
      <c r="H4" s="171"/>
      <c r="I4" s="169">
        <v>3</v>
      </c>
      <c r="J4" s="170"/>
      <c r="K4" s="171"/>
      <c r="L4" s="25" t="s">
        <v>51</v>
      </c>
      <c r="M4" s="25" t="s">
        <v>52</v>
      </c>
      <c r="N4" s="55" t="s">
        <v>53</v>
      </c>
      <c r="O4" s="55" t="s">
        <v>54</v>
      </c>
      <c r="P4" s="55"/>
      <c r="Q4" s="25" t="s">
        <v>55</v>
      </c>
    </row>
    <row r="5" spans="1:17" s="14" customFormat="1" ht="30" customHeight="1">
      <c r="A5" s="161">
        <f>TRANSPOSE(C4)</f>
        <v>1</v>
      </c>
      <c r="B5" s="180" t="s">
        <v>14</v>
      </c>
      <c r="C5" s="144"/>
      <c r="D5" s="145"/>
      <c r="E5" s="146"/>
      <c r="F5" s="172">
        <f>IF(AND(ISNUMBER(F6),ISNUMBER(H6)),IF(F6=H6,Seadista!B6,IF(F6-H6&gt;0,Seadista!B4,Seadista!B5)),"Mängimata")</f>
        <v>0</v>
      </c>
      <c r="G5" s="173"/>
      <c r="H5" s="174"/>
      <c r="I5" s="172">
        <f>IF(AND(ISNUMBER(I6),ISNUMBER(K6)),IF(I6=K6,Seadista!B6,IF(I6-K6&gt;0,Seadista!B4,Seadista!B5)),"Mängimata")</f>
        <v>2</v>
      </c>
      <c r="J5" s="173"/>
      <c r="K5" s="174"/>
      <c r="L5" s="150">
        <f>SUMIF(C5:K5,"&gt;=0")</f>
        <v>2</v>
      </c>
      <c r="M5" s="152">
        <f>IF(AND(ISNUMBER(F6),ISNUMBER(H6),ISNUMBER(I6),ISNUMBER(K6)),F6-H6+I6-K6,"pooleli")</f>
        <v>-17</v>
      </c>
      <c r="N5" s="42">
        <f>RANK($L5,$L$5:$L$10,-1)</f>
        <v>1</v>
      </c>
      <c r="O5" s="42">
        <f>RANK($M5,$M$5:$M$10,-1)*0.01</f>
        <v>0.01</v>
      </c>
      <c r="P5" s="42">
        <f>N5+O5</f>
        <v>1.01</v>
      </c>
      <c r="Q5" s="154">
        <v>19</v>
      </c>
    </row>
    <row r="6" spans="1:17" s="14" customFormat="1" ht="30" customHeight="1">
      <c r="A6" s="162"/>
      <c r="B6" s="181"/>
      <c r="C6" s="147"/>
      <c r="D6" s="148"/>
      <c r="E6" s="149"/>
      <c r="F6" s="43">
        <v>7</v>
      </c>
      <c r="G6" s="44" t="s">
        <v>56</v>
      </c>
      <c r="H6" s="45">
        <v>27</v>
      </c>
      <c r="I6" s="43">
        <v>11</v>
      </c>
      <c r="J6" s="44" t="s">
        <v>56</v>
      </c>
      <c r="K6" s="45">
        <v>8</v>
      </c>
      <c r="L6" s="151"/>
      <c r="M6" s="153"/>
      <c r="N6" s="46"/>
      <c r="O6" s="46"/>
      <c r="P6" s="46"/>
      <c r="Q6" s="155"/>
    </row>
    <row r="7" spans="1:17" s="14" customFormat="1" ht="30" customHeight="1">
      <c r="A7" s="161">
        <f>TRANSPOSE(F4)</f>
        <v>2</v>
      </c>
      <c r="B7" s="163" t="s">
        <v>12</v>
      </c>
      <c r="C7" s="172">
        <f>IF(AND(ISNUMBER(C8),ISNUMBER(E8)),IF(C8=E8,Seadista!B6,IF(C8-E8&gt;0,Seadista!B4,Seadista!B5)),"Mängimata")</f>
        <v>2</v>
      </c>
      <c r="D7" s="173"/>
      <c r="E7" s="174"/>
      <c r="F7" s="144"/>
      <c r="G7" s="145"/>
      <c r="H7" s="146"/>
      <c r="I7" s="172">
        <f>IF(AND(ISNUMBER(I8),ISNUMBER(K8)),IF(I8=K8,Seadista!B6,IF(I8-K8&gt;0,Seadista!B4,Seadista!B5)),"Mängimata")</f>
        <v>0</v>
      </c>
      <c r="J7" s="173"/>
      <c r="K7" s="174"/>
      <c r="L7" s="150">
        <f>SUMIF(C7:K7,"&gt;=0")</f>
        <v>2</v>
      </c>
      <c r="M7" s="152">
        <f>IF(AND(ISNUMBER(C8),ISNUMBER(E8),ISNUMBER(I8),ISNUMBER(K8)),C8-E8+I8-K8,"pooleli")</f>
        <v>13</v>
      </c>
      <c r="N7" s="42">
        <f>RANK($L7,$L$5:$L$10,-1)</f>
        <v>1</v>
      </c>
      <c r="O7" s="42">
        <f>RANK($M7,$M$5:$M$10,-1)*0.01</f>
        <v>0.03</v>
      </c>
      <c r="P7" s="42">
        <f>N7+O7</f>
        <v>1.03</v>
      </c>
      <c r="Q7" s="154">
        <v>17</v>
      </c>
    </row>
    <row r="8" spans="1:17" s="14" customFormat="1" ht="30" customHeight="1">
      <c r="A8" s="162"/>
      <c r="B8" s="164"/>
      <c r="C8" s="43">
        <f>IF(ISBLANK(H6),"",H6)</f>
        <v>27</v>
      </c>
      <c r="D8" s="47" t="s">
        <v>56</v>
      </c>
      <c r="E8" s="45">
        <f>IF(ISBLANK(F6),"",F6)</f>
        <v>7</v>
      </c>
      <c r="F8" s="147"/>
      <c r="G8" s="148"/>
      <c r="H8" s="149"/>
      <c r="I8" s="43">
        <v>9</v>
      </c>
      <c r="J8" s="44" t="s">
        <v>56</v>
      </c>
      <c r="K8" s="45">
        <v>16</v>
      </c>
      <c r="L8" s="151"/>
      <c r="M8" s="153"/>
      <c r="N8" s="46"/>
      <c r="O8" s="42"/>
      <c r="P8" s="42"/>
      <c r="Q8" s="155"/>
    </row>
    <row r="9" spans="1:17" s="14" customFormat="1" ht="30" customHeight="1">
      <c r="A9" s="161">
        <f>TRANSPOSE(I4)</f>
        <v>3</v>
      </c>
      <c r="B9" s="163" t="s">
        <v>13</v>
      </c>
      <c r="C9" s="172">
        <f>IF(AND(ISNUMBER(C10),ISNUMBER(E10)),IF(C10=E10,Seadista!B6,IF(C10-E10&gt;0,Seadista!B4,Seadista!B5)),"Mängimata")</f>
        <v>0</v>
      </c>
      <c r="D9" s="173"/>
      <c r="E9" s="174"/>
      <c r="F9" s="172">
        <f>IF(AND(ISNUMBER(F10),ISNUMBER(H10)),IF(F10=H10,Seadista!B6,IF(F10-H10&gt;0,Seadista!B4,Seadista!B5)),"Mängimata")</f>
        <v>2</v>
      </c>
      <c r="G9" s="173"/>
      <c r="H9" s="174"/>
      <c r="I9" s="144"/>
      <c r="J9" s="145"/>
      <c r="K9" s="146"/>
      <c r="L9" s="150">
        <f>SUMIF(C9:K9,"&gt;=0")</f>
        <v>2</v>
      </c>
      <c r="M9" s="152">
        <f>IF(AND(ISNUMBER(C10),ISNUMBER(E10),ISNUMBER(F10),ISNUMBER(H10)),C10-E10+F10-H10,"pooleli")</f>
        <v>4</v>
      </c>
      <c r="N9" s="42">
        <f>RANK($L9,$L$5:$L$10,-1)</f>
        <v>1</v>
      </c>
      <c r="O9" s="42">
        <f>RANK($M9,$M$5:$M$10,-1)*0.01</f>
        <v>0.02</v>
      </c>
      <c r="P9" s="42">
        <f>N9+O9</f>
        <v>1.02</v>
      </c>
      <c r="Q9" s="154">
        <v>18</v>
      </c>
    </row>
    <row r="10" spans="1:17" s="14" customFormat="1" ht="30" customHeight="1">
      <c r="A10" s="162"/>
      <c r="B10" s="164"/>
      <c r="C10" s="43">
        <f>IF(ISBLANK(K6),"",K6)</f>
        <v>8</v>
      </c>
      <c r="D10" s="44" t="s">
        <v>56</v>
      </c>
      <c r="E10" s="45">
        <f>IF(ISBLANK(I6),"",I6)</f>
        <v>11</v>
      </c>
      <c r="F10" s="43">
        <f>IF(ISBLANK(K8),"",K8)</f>
        <v>16</v>
      </c>
      <c r="G10" s="44" t="s">
        <v>56</v>
      </c>
      <c r="H10" s="45">
        <f>IF(ISBLANK(I8),"",I8)</f>
        <v>9</v>
      </c>
      <c r="I10" s="147"/>
      <c r="J10" s="148"/>
      <c r="K10" s="149"/>
      <c r="L10" s="151"/>
      <c r="M10" s="153"/>
      <c r="N10" s="46"/>
      <c r="O10" s="42"/>
      <c r="P10" s="42"/>
      <c r="Q10" s="155"/>
    </row>
  </sheetData>
  <mergeCells count="28">
    <mergeCell ref="I7:K7"/>
    <mergeCell ref="I9:K10"/>
    <mergeCell ref="M9:M10"/>
    <mergeCell ref="Q9:Q10"/>
    <mergeCell ref="L7:L8"/>
    <mergeCell ref="M7:M8"/>
    <mergeCell ref="Q7:Q8"/>
    <mergeCell ref="L9:L10"/>
    <mergeCell ref="A9:A10"/>
    <mergeCell ref="B9:B10"/>
    <mergeCell ref="C9:E9"/>
    <mergeCell ref="F9:H9"/>
    <mergeCell ref="A7:A8"/>
    <mergeCell ref="B7:B8"/>
    <mergeCell ref="C7:E7"/>
    <mergeCell ref="F7:H8"/>
    <mergeCell ref="A3:Q3"/>
    <mergeCell ref="A5:A6"/>
    <mergeCell ref="B5:B6"/>
    <mergeCell ref="C5:E6"/>
    <mergeCell ref="F5:H5"/>
    <mergeCell ref="I5:K5"/>
    <mergeCell ref="L5:L6"/>
    <mergeCell ref="M5:M6"/>
    <mergeCell ref="Q5:Q6"/>
    <mergeCell ref="C4:E4"/>
    <mergeCell ref="F4:H4"/>
    <mergeCell ref="I4:K4"/>
  </mergeCells>
  <phoneticPr fontId="12" type="noConversion"/>
  <pageMargins left="0.70866141732283472" right="0.70866141732283472" top="0.74803149606299213" bottom="0.74803149606299213" header="0.31496062992125984" footer="0.31496062992125984"/>
  <pageSetup paperSize="9" orientation="landscape"/>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5"/>
  <sheetViews>
    <sheetView workbookViewId="0">
      <selection activeCell="B2" sqref="B2"/>
    </sheetView>
  </sheetViews>
  <sheetFormatPr defaultColWidth="8.7109375" defaultRowHeight="15"/>
  <cols>
    <col min="1" max="1" width="4.28515625" style="98" customWidth="1"/>
    <col min="2" max="2" width="17.7109375" customWidth="1"/>
    <col min="3" max="3" width="4.28515625" style="50" customWidth="1"/>
    <col min="4" max="4" width="4.42578125" style="62" customWidth="1"/>
    <col min="5" max="5" width="4.28515625" style="59" customWidth="1"/>
    <col min="6" max="6" width="17.7109375" customWidth="1"/>
    <col min="7" max="7" width="4.28515625" customWidth="1"/>
    <col min="8" max="8" width="3" style="68" customWidth="1"/>
    <col min="9" max="9" width="4.28515625" style="59" customWidth="1"/>
    <col min="10" max="10" width="17.7109375" customWidth="1"/>
    <col min="11" max="11" width="4.42578125" style="50" customWidth="1"/>
    <col min="12" max="12" width="5.42578125" customWidth="1"/>
  </cols>
  <sheetData>
    <row r="1" spans="1:12" ht="22.5">
      <c r="A1" s="13" t="str">
        <f>TRANSPOSE(Seadista!A9)</f>
        <v>Tallinn Handball Cup 2015</v>
      </c>
    </row>
    <row r="2" spans="1:12" ht="18.75">
      <c r="A2" s="23" t="s">
        <v>212</v>
      </c>
      <c r="G2" s="23"/>
      <c r="H2" s="69"/>
      <c r="I2" s="60"/>
    </row>
    <row r="3" spans="1:12" ht="17.25" thickBot="1">
      <c r="A3"/>
      <c r="B3" s="48"/>
      <c r="C3" s="24"/>
      <c r="D3" s="63"/>
      <c r="E3" s="48"/>
      <c r="F3" s="48"/>
      <c r="G3" s="48"/>
      <c r="H3" s="70"/>
      <c r="I3" s="48"/>
      <c r="J3" s="48"/>
      <c r="K3" s="24"/>
      <c r="L3" s="48"/>
    </row>
    <row r="4" spans="1:12" ht="16.5" customHeight="1">
      <c r="A4" s="95"/>
      <c r="B4" s="72" t="s">
        <v>15</v>
      </c>
      <c r="C4" s="66">
        <v>20</v>
      </c>
      <c r="D4" s="64"/>
      <c r="G4" s="24"/>
      <c r="H4" s="94"/>
      <c r="I4" s="94"/>
      <c r="J4" s="94"/>
      <c r="K4" s="110"/>
      <c r="L4" s="48"/>
    </row>
    <row r="5" spans="1:12" ht="16.5" customHeight="1" thickBot="1">
      <c r="A5" s="96"/>
      <c r="B5" s="74" t="s">
        <v>206</v>
      </c>
      <c r="C5" s="61"/>
      <c r="D5" s="68"/>
      <c r="G5" s="50"/>
      <c r="H5" s="94"/>
      <c r="I5" s="94"/>
      <c r="J5" s="94"/>
      <c r="K5" s="110"/>
      <c r="L5" s="48"/>
    </row>
    <row r="6" spans="1:12" ht="16.5" customHeight="1" thickBot="1">
      <c r="A6" s="97"/>
      <c r="B6" s="73" t="s">
        <v>16</v>
      </c>
      <c r="C6" s="67">
        <v>15</v>
      </c>
      <c r="D6" s="79"/>
      <c r="E6" s="95"/>
      <c r="F6" s="72" t="s">
        <v>197</v>
      </c>
      <c r="G6" s="66">
        <v>31</v>
      </c>
      <c r="H6" s="64"/>
      <c r="I6" s="94"/>
      <c r="J6" s="94"/>
      <c r="K6" s="110"/>
      <c r="L6" s="48"/>
    </row>
    <row r="7" spans="1:12" ht="16.5" customHeight="1" thickBot="1">
      <c r="A7" s="48"/>
      <c r="C7" s="48"/>
      <c r="D7" s="70"/>
      <c r="E7" s="96"/>
      <c r="F7" s="74" t="s">
        <v>165</v>
      </c>
      <c r="G7" s="61"/>
      <c r="H7" s="71"/>
      <c r="I7" s="94"/>
      <c r="J7" s="93"/>
      <c r="K7" s="110"/>
      <c r="L7" s="48"/>
    </row>
    <row r="8" spans="1:12" ht="16.5" customHeight="1" thickBot="1">
      <c r="A8" s="95"/>
      <c r="B8" s="72" t="s">
        <v>128</v>
      </c>
      <c r="C8" s="66">
        <v>20</v>
      </c>
      <c r="D8" s="80"/>
      <c r="E8" s="97"/>
      <c r="F8" s="73" t="s">
        <v>233</v>
      </c>
      <c r="G8" s="67">
        <v>27</v>
      </c>
      <c r="H8" s="64"/>
      <c r="I8" s="94"/>
      <c r="J8" s="94"/>
      <c r="K8" s="110"/>
      <c r="L8" s="48"/>
    </row>
    <row r="9" spans="1:12" ht="16.5" customHeight="1" thickBot="1">
      <c r="A9" s="96"/>
      <c r="B9" s="74" t="s">
        <v>207</v>
      </c>
      <c r="C9" s="61"/>
      <c r="D9" s="68"/>
      <c r="G9" s="50"/>
      <c r="H9" s="64"/>
      <c r="I9" s="94"/>
      <c r="J9" s="94"/>
      <c r="K9" s="110"/>
      <c r="L9" s="48"/>
    </row>
    <row r="10" spans="1:12" ht="16.5" customHeight="1" thickBot="1">
      <c r="A10" s="97"/>
      <c r="B10" s="73" t="s">
        <v>17</v>
      </c>
      <c r="C10" s="67">
        <v>20</v>
      </c>
      <c r="D10" s="64"/>
      <c r="E10" s="95"/>
      <c r="F10" s="72" t="s">
        <v>164</v>
      </c>
      <c r="G10" s="66">
        <v>16</v>
      </c>
      <c r="H10" s="94"/>
      <c r="I10" s="109"/>
      <c r="J10" s="102"/>
      <c r="K10" s="64"/>
      <c r="L10" s="48"/>
    </row>
    <row r="11" spans="1:12" ht="15" customHeight="1">
      <c r="A11" s="109"/>
      <c r="B11" s="94"/>
      <c r="C11" s="110"/>
      <c r="D11" s="110"/>
      <c r="E11" s="96"/>
      <c r="F11" s="74" t="s">
        <v>59</v>
      </c>
      <c r="G11" s="61"/>
      <c r="H11" s="94"/>
      <c r="I11" s="109"/>
      <c r="J11" s="108"/>
      <c r="K11" s="65"/>
      <c r="L11" s="48"/>
    </row>
    <row r="12" spans="1:12" ht="16.5" customHeight="1" thickBot="1">
      <c r="A12" s="109"/>
      <c r="B12" s="102"/>
      <c r="C12" s="64"/>
      <c r="D12" s="64"/>
      <c r="E12" s="97"/>
      <c r="F12" s="73" t="s">
        <v>234</v>
      </c>
      <c r="G12" s="67">
        <v>35</v>
      </c>
      <c r="H12" s="94"/>
      <c r="I12" s="109"/>
      <c r="J12" s="102"/>
      <c r="K12" s="64"/>
      <c r="L12" s="48"/>
    </row>
    <row r="13" spans="1:12" ht="16.5" customHeight="1" thickBot="1">
      <c r="A13" s="109"/>
      <c r="B13" s="108"/>
      <c r="C13" s="65"/>
      <c r="D13" s="65"/>
      <c r="E13" s="71"/>
      <c r="F13" s="93"/>
      <c r="G13" s="94"/>
      <c r="H13" s="65"/>
      <c r="I13" s="94"/>
      <c r="J13" s="94"/>
      <c r="K13" s="110"/>
      <c r="L13" s="48"/>
    </row>
    <row r="14" spans="1:12" ht="16.5" customHeight="1">
      <c r="A14" s="95"/>
      <c r="B14" s="72" t="s">
        <v>132</v>
      </c>
      <c r="C14" s="66">
        <v>21</v>
      </c>
      <c r="D14" s="64"/>
      <c r="G14" s="24"/>
      <c r="H14" s="64"/>
      <c r="I14" s="94"/>
      <c r="J14" s="94"/>
      <c r="K14" s="110"/>
      <c r="L14" s="48"/>
    </row>
    <row r="15" spans="1:12" ht="16.5" customHeight="1" thickBot="1">
      <c r="A15" s="96"/>
      <c r="B15" s="74" t="s">
        <v>206</v>
      </c>
      <c r="C15" s="61"/>
      <c r="D15" s="68"/>
      <c r="G15" s="50"/>
      <c r="H15" s="71"/>
      <c r="I15" s="94"/>
      <c r="J15" s="93"/>
      <c r="K15" s="110"/>
      <c r="L15" s="48"/>
    </row>
    <row r="16" spans="1:12" ht="16.5" customHeight="1" thickBot="1">
      <c r="A16" s="97"/>
      <c r="B16" s="73" t="s">
        <v>133</v>
      </c>
      <c r="C16" s="67">
        <v>26</v>
      </c>
      <c r="D16" s="79"/>
      <c r="E16" s="95"/>
      <c r="F16" s="72" t="s">
        <v>122</v>
      </c>
      <c r="G16" s="66">
        <v>18</v>
      </c>
      <c r="H16" s="64"/>
      <c r="I16" s="125"/>
      <c r="J16" s="93"/>
      <c r="K16" s="100"/>
      <c r="L16" s="48"/>
    </row>
    <row r="17" spans="1:12" ht="16.5" customHeight="1" thickBot="1">
      <c r="A17" s="48"/>
      <c r="C17" s="48"/>
      <c r="D17" s="70"/>
      <c r="E17" s="96"/>
      <c r="F17" s="74" t="s">
        <v>60</v>
      </c>
      <c r="G17" s="61"/>
      <c r="H17" s="94"/>
      <c r="I17" s="109"/>
      <c r="J17" s="102"/>
      <c r="K17" s="64"/>
      <c r="L17" s="48"/>
    </row>
    <row r="18" spans="1:12" ht="16.5" customHeight="1" thickBot="1">
      <c r="A18" s="95"/>
      <c r="B18" s="72" t="s">
        <v>134</v>
      </c>
      <c r="C18" s="66">
        <v>28</v>
      </c>
      <c r="D18" s="80"/>
      <c r="E18" s="97"/>
      <c r="F18" s="73" t="s">
        <v>126</v>
      </c>
      <c r="G18" s="67">
        <v>34</v>
      </c>
      <c r="H18" s="64"/>
      <c r="I18" s="109"/>
      <c r="J18" s="108"/>
      <c r="K18" s="65"/>
      <c r="L18" s="48"/>
    </row>
    <row r="19" spans="1:12" ht="16.5" customHeight="1" thickBot="1">
      <c r="A19" s="96"/>
      <c r="B19" s="74" t="s">
        <v>207</v>
      </c>
      <c r="C19" s="61"/>
      <c r="D19" s="68"/>
      <c r="G19" s="50"/>
      <c r="H19" s="94"/>
      <c r="I19" s="109"/>
      <c r="J19" s="102"/>
      <c r="K19" s="64"/>
      <c r="L19" s="48"/>
    </row>
    <row r="20" spans="1:12" ht="16.5" customHeight="1" thickBot="1">
      <c r="A20" s="97"/>
      <c r="B20" s="73" t="s">
        <v>195</v>
      </c>
      <c r="C20" s="67">
        <v>18</v>
      </c>
      <c r="D20" s="64"/>
      <c r="E20" s="95"/>
      <c r="F20" s="72" t="s">
        <v>102</v>
      </c>
      <c r="G20" s="66">
        <v>32</v>
      </c>
      <c r="H20" s="93"/>
      <c r="I20" s="125"/>
      <c r="J20" s="93"/>
      <c r="K20" s="100"/>
      <c r="L20" s="48"/>
    </row>
    <row r="21" spans="1:12" ht="16.5" customHeight="1">
      <c r="A21" s="109"/>
      <c r="B21" s="94"/>
      <c r="C21" s="110"/>
      <c r="D21" s="110"/>
      <c r="E21" s="96"/>
      <c r="F21" s="74" t="s">
        <v>61</v>
      </c>
      <c r="G21" s="61"/>
      <c r="H21" s="93"/>
      <c r="I21" s="125"/>
      <c r="J21" s="93"/>
      <c r="K21" s="100"/>
      <c r="L21" s="48"/>
    </row>
    <row r="22" spans="1:12" ht="16.5" customHeight="1" thickBot="1">
      <c r="A22" s="109"/>
      <c r="B22" s="102"/>
      <c r="C22" s="64"/>
      <c r="D22" s="64"/>
      <c r="E22" s="97"/>
      <c r="F22" s="73" t="s">
        <v>163</v>
      </c>
      <c r="G22" s="67">
        <v>28</v>
      </c>
      <c r="H22" s="64"/>
      <c r="I22" s="125"/>
      <c r="J22" s="93"/>
      <c r="K22" s="110"/>
      <c r="L22" s="48"/>
    </row>
    <row r="23" spans="1:12" ht="16.5" customHeight="1" thickBot="1">
      <c r="A23" s="109"/>
      <c r="B23" s="94"/>
      <c r="C23" s="110"/>
      <c r="D23" s="110"/>
      <c r="E23" s="109"/>
      <c r="F23" s="108"/>
      <c r="G23" s="65"/>
      <c r="H23" s="93"/>
      <c r="I23" s="125"/>
      <c r="J23" s="93"/>
      <c r="K23" s="100"/>
      <c r="L23" s="48"/>
    </row>
    <row r="24" spans="1:12" ht="16.5" customHeight="1">
      <c r="A24" s="95"/>
      <c r="B24" s="72" t="s">
        <v>135</v>
      </c>
      <c r="C24" s="66">
        <v>24</v>
      </c>
      <c r="D24" s="64"/>
      <c r="G24" s="24"/>
      <c r="H24" s="93"/>
      <c r="I24" s="109"/>
      <c r="J24" s="102"/>
      <c r="K24" s="64"/>
      <c r="L24" s="48"/>
    </row>
    <row r="25" spans="1:12" ht="16.5" customHeight="1" thickBot="1">
      <c r="A25" s="96"/>
      <c r="B25" s="74" t="s">
        <v>206</v>
      </c>
      <c r="C25" s="61"/>
      <c r="D25" s="68"/>
      <c r="G25" s="50"/>
      <c r="H25" s="94"/>
      <c r="I25" s="109"/>
      <c r="J25" s="108"/>
      <c r="K25" s="65"/>
    </row>
    <row r="26" spans="1:12" ht="16.5" customHeight="1" thickBot="1">
      <c r="A26" s="97"/>
      <c r="B26" s="73" t="s">
        <v>221</v>
      </c>
      <c r="C26" s="67">
        <v>34</v>
      </c>
      <c r="D26" s="79"/>
      <c r="E26" s="95"/>
      <c r="F26" s="72" t="s">
        <v>162</v>
      </c>
      <c r="G26" s="66">
        <v>30</v>
      </c>
      <c r="H26" s="93"/>
      <c r="I26" s="109"/>
      <c r="J26" s="102"/>
      <c r="K26" s="64"/>
      <c r="L26" s="48"/>
    </row>
    <row r="27" spans="1:12" ht="16.5" customHeight="1" thickBot="1">
      <c r="A27" s="48"/>
      <c r="C27" s="48"/>
      <c r="D27" s="70"/>
      <c r="E27" s="96"/>
      <c r="F27" s="74" t="s">
        <v>223</v>
      </c>
      <c r="G27" s="61"/>
      <c r="H27" s="93"/>
      <c r="I27" s="125"/>
      <c r="J27" s="93"/>
      <c r="K27" s="100"/>
      <c r="L27" s="48"/>
    </row>
    <row r="28" spans="1:12" ht="16.5" customHeight="1" thickBot="1">
      <c r="A28" s="95"/>
      <c r="B28" s="72" t="s">
        <v>136</v>
      </c>
      <c r="C28" s="66">
        <v>20</v>
      </c>
      <c r="D28" s="80"/>
      <c r="E28" s="97"/>
      <c r="F28" s="73" t="s">
        <v>121</v>
      </c>
      <c r="G28" s="67">
        <v>25</v>
      </c>
      <c r="H28" s="64"/>
      <c r="I28" s="125"/>
      <c r="J28" s="93"/>
      <c r="K28" s="110"/>
      <c r="L28" s="48"/>
    </row>
    <row r="29" spans="1:12" ht="16.5" customHeight="1" thickBot="1">
      <c r="A29" s="96"/>
      <c r="B29" s="74" t="s">
        <v>207</v>
      </c>
      <c r="C29" s="61"/>
      <c r="D29" s="68"/>
      <c r="G29" s="50"/>
      <c r="H29" s="64"/>
      <c r="I29" s="109"/>
      <c r="J29" s="102"/>
      <c r="K29" s="64"/>
      <c r="L29" s="48"/>
    </row>
    <row r="30" spans="1:12" ht="16.5" customHeight="1" thickBot="1">
      <c r="A30" s="97"/>
      <c r="B30" s="73" t="s">
        <v>137</v>
      </c>
      <c r="C30" s="67">
        <v>23</v>
      </c>
      <c r="D30" s="64"/>
      <c r="E30" s="95"/>
      <c r="F30" s="72" t="s">
        <v>125</v>
      </c>
      <c r="G30" s="66">
        <v>20</v>
      </c>
      <c r="H30" s="64"/>
      <c r="I30" s="109"/>
      <c r="J30" s="108"/>
      <c r="K30" s="65"/>
      <c r="L30" s="48"/>
    </row>
    <row r="31" spans="1:12" ht="16.5" customHeight="1">
      <c r="A31" s="109"/>
      <c r="B31" s="94"/>
      <c r="C31" s="110"/>
      <c r="D31" s="110"/>
      <c r="E31" s="96"/>
      <c r="F31" s="74" t="s">
        <v>222</v>
      </c>
      <c r="G31" s="61"/>
      <c r="H31" s="64"/>
      <c r="I31" s="109"/>
      <c r="J31" s="102"/>
      <c r="K31" s="64"/>
      <c r="L31" s="48"/>
    </row>
    <row r="32" spans="1:12" ht="16.5" customHeight="1" thickBot="1">
      <c r="A32" s="109"/>
      <c r="B32" s="102"/>
      <c r="C32" s="64"/>
      <c r="D32" s="64"/>
      <c r="E32" s="97"/>
      <c r="F32" s="73" t="s">
        <v>104</v>
      </c>
      <c r="G32" s="67">
        <v>16</v>
      </c>
      <c r="H32" s="94"/>
      <c r="I32" s="94"/>
      <c r="J32" s="94"/>
      <c r="K32" s="110"/>
      <c r="L32" s="48"/>
    </row>
    <row r="33" spans="1:12" ht="16.5" customHeight="1" thickBot="1">
      <c r="A33" s="109"/>
      <c r="B33" s="108"/>
      <c r="C33" s="65"/>
      <c r="D33" s="65"/>
      <c r="E33" s="71"/>
      <c r="F33" s="93"/>
      <c r="G33" s="94"/>
      <c r="H33" s="94"/>
      <c r="I33" s="94"/>
      <c r="J33" s="94"/>
      <c r="K33" s="110"/>
      <c r="L33" s="48"/>
    </row>
    <row r="34" spans="1:12" ht="16.5" customHeight="1">
      <c r="A34" s="95"/>
      <c r="B34" s="72" t="s">
        <v>138</v>
      </c>
      <c r="C34" s="66">
        <v>20</v>
      </c>
      <c r="D34" s="64"/>
      <c r="G34" s="24"/>
      <c r="H34" s="64"/>
      <c r="I34" s="94"/>
      <c r="J34" s="94"/>
      <c r="K34" s="110"/>
      <c r="L34" s="48"/>
    </row>
    <row r="35" spans="1:12" ht="16.5" customHeight="1" thickBot="1">
      <c r="A35" s="96"/>
      <c r="B35" s="74" t="s">
        <v>206</v>
      </c>
      <c r="C35" s="61"/>
      <c r="D35" s="68"/>
      <c r="G35" s="50"/>
      <c r="H35" s="71"/>
      <c r="I35" s="94"/>
      <c r="J35" s="93"/>
      <c r="K35" s="110"/>
      <c r="L35" s="48"/>
    </row>
    <row r="36" spans="1:12" ht="16.5" customHeight="1" thickBot="1">
      <c r="A36" s="97"/>
      <c r="B36" s="73" t="s">
        <v>139</v>
      </c>
      <c r="C36" s="67">
        <v>34</v>
      </c>
      <c r="D36" s="79"/>
      <c r="E36" s="95"/>
      <c r="F36" s="72" t="s">
        <v>92</v>
      </c>
      <c r="G36" s="66">
        <v>0</v>
      </c>
      <c r="H36" s="64"/>
      <c r="I36" s="94"/>
      <c r="J36" s="94"/>
      <c r="K36" s="110"/>
      <c r="L36" s="48"/>
    </row>
    <row r="37" spans="1:12" ht="16.5" customHeight="1" thickBot="1">
      <c r="A37" s="48"/>
      <c r="C37" s="48"/>
      <c r="D37" s="70"/>
      <c r="E37" s="96"/>
      <c r="F37" s="74" t="s">
        <v>231</v>
      </c>
      <c r="G37" s="61"/>
      <c r="H37" s="64"/>
      <c r="I37" s="94"/>
      <c r="J37" s="94"/>
      <c r="K37" s="110"/>
      <c r="L37" s="48"/>
    </row>
    <row r="38" spans="1:12" ht="16.5" customHeight="1" thickBot="1">
      <c r="A38" s="95"/>
      <c r="B38" s="72" t="s">
        <v>140</v>
      </c>
      <c r="C38" s="66">
        <v>21</v>
      </c>
      <c r="D38" s="80"/>
      <c r="E38" s="97"/>
      <c r="F38" s="73" t="s">
        <v>172</v>
      </c>
      <c r="G38" s="67">
        <v>10</v>
      </c>
      <c r="H38" s="94"/>
      <c r="I38" s="109"/>
      <c r="J38" s="102"/>
      <c r="K38" s="64"/>
      <c r="L38" s="48"/>
    </row>
    <row r="39" spans="1:12" ht="15" customHeight="1" thickBot="1">
      <c r="A39" s="96"/>
      <c r="B39" s="74" t="s">
        <v>207</v>
      </c>
      <c r="C39" s="61"/>
      <c r="D39" s="68"/>
      <c r="G39" s="50"/>
      <c r="H39" s="94"/>
      <c r="I39" s="109"/>
      <c r="J39" s="108"/>
      <c r="K39" s="65"/>
      <c r="L39" s="48"/>
    </row>
    <row r="40" spans="1:12" ht="16.5" customHeight="1" thickBot="1">
      <c r="A40" s="97"/>
      <c r="B40" s="73" t="s">
        <v>141</v>
      </c>
      <c r="C40" s="67">
        <v>25</v>
      </c>
      <c r="D40" s="64"/>
      <c r="E40" s="95"/>
      <c r="F40" s="72" t="s">
        <v>151</v>
      </c>
      <c r="G40" s="66">
        <v>26</v>
      </c>
      <c r="H40" s="94"/>
      <c r="I40" s="109"/>
      <c r="J40" s="102"/>
      <c r="K40" s="64"/>
      <c r="L40" s="48"/>
    </row>
    <row r="41" spans="1:12" ht="16.5" customHeight="1">
      <c r="A41" s="109"/>
      <c r="B41" s="94"/>
      <c r="C41" s="110"/>
      <c r="D41" s="110"/>
      <c r="E41" s="96"/>
      <c r="F41" s="74" t="s">
        <v>232</v>
      </c>
      <c r="G41" s="61"/>
      <c r="H41" s="65"/>
      <c r="I41" s="94"/>
      <c r="J41" s="94"/>
      <c r="K41" s="110"/>
      <c r="L41" s="48"/>
    </row>
    <row r="42" spans="1:12" ht="16.5" customHeight="1" thickBot="1">
      <c r="A42" s="109"/>
      <c r="B42" s="102"/>
      <c r="C42" s="64"/>
      <c r="D42" s="64"/>
      <c r="E42" s="97"/>
      <c r="F42" s="73" t="s">
        <v>120</v>
      </c>
      <c r="G42" s="67">
        <v>12</v>
      </c>
      <c r="H42" s="64"/>
      <c r="I42" s="94"/>
      <c r="J42" s="94"/>
      <c r="K42" s="110"/>
      <c r="L42" s="48"/>
    </row>
    <row r="43" spans="1:12" ht="16.5" customHeight="1">
      <c r="A43" s="109"/>
      <c r="B43" s="102"/>
      <c r="C43" s="64"/>
      <c r="D43" s="64"/>
      <c r="E43" s="101"/>
      <c r="F43" s="102"/>
      <c r="G43" s="64"/>
      <c r="H43" s="64"/>
      <c r="I43" s="94"/>
      <c r="J43" s="94"/>
      <c r="K43" s="110"/>
      <c r="L43" s="48"/>
    </row>
    <row r="44" spans="1:12" ht="16.5" customHeight="1">
      <c r="A44" s="109"/>
      <c r="B44" s="102"/>
      <c r="C44" s="64"/>
      <c r="D44" s="64"/>
      <c r="E44" s="101"/>
      <c r="F44" s="102"/>
      <c r="G44" s="64"/>
      <c r="H44" s="64"/>
      <c r="I44" s="94"/>
      <c r="J44" s="94"/>
      <c r="K44" s="110"/>
      <c r="L44" s="48"/>
    </row>
    <row r="45" spans="1:12" ht="16.5" customHeight="1">
      <c r="A45" s="109"/>
      <c r="B45" s="102"/>
      <c r="C45" s="64"/>
      <c r="D45" s="64"/>
      <c r="E45" s="101"/>
      <c r="F45" s="102"/>
      <c r="G45" s="64"/>
      <c r="H45" s="64"/>
      <c r="I45" s="94"/>
      <c r="J45" s="94"/>
      <c r="K45" s="110"/>
      <c r="L45" s="48"/>
    </row>
    <row r="46" spans="1:12" ht="16.5" customHeight="1" thickBot="1">
      <c r="A46" s="109"/>
      <c r="B46" s="94"/>
      <c r="C46" s="110"/>
      <c r="D46" s="110"/>
      <c r="E46" s="109"/>
      <c r="F46" s="108"/>
      <c r="G46" s="65"/>
      <c r="H46" s="71"/>
      <c r="I46" s="94"/>
      <c r="J46" s="93"/>
      <c r="K46" s="110"/>
      <c r="L46" s="48"/>
    </row>
    <row r="47" spans="1:12" ht="16.5" customHeight="1">
      <c r="A47" s="95"/>
      <c r="B47" s="72" t="s">
        <v>142</v>
      </c>
      <c r="C47" s="66">
        <v>20</v>
      </c>
      <c r="D47" s="64"/>
      <c r="G47" s="24"/>
      <c r="H47" s="64"/>
      <c r="I47" s="109"/>
      <c r="J47" s="102"/>
      <c r="K47" s="64"/>
      <c r="L47" s="48"/>
    </row>
    <row r="48" spans="1:12" ht="16.5" customHeight="1" thickBot="1">
      <c r="A48" s="96"/>
      <c r="B48" s="74" t="s">
        <v>206</v>
      </c>
      <c r="C48" s="61"/>
      <c r="D48" s="68"/>
      <c r="G48" s="50"/>
      <c r="H48" s="94"/>
      <c r="I48" s="109"/>
      <c r="J48" s="108"/>
      <c r="K48" s="65"/>
      <c r="L48" s="48"/>
    </row>
    <row r="49" spans="1:12" ht="16.5" customHeight="1" thickBot="1">
      <c r="A49" s="97"/>
      <c r="B49" s="73" t="s">
        <v>143</v>
      </c>
      <c r="C49" s="67">
        <v>6</v>
      </c>
      <c r="D49" s="79"/>
      <c r="E49" s="95"/>
      <c r="F49" s="72" t="s">
        <v>76</v>
      </c>
      <c r="G49" s="66">
        <v>10</v>
      </c>
      <c r="H49" s="64"/>
      <c r="I49" s="109"/>
      <c r="J49" s="102"/>
      <c r="K49" s="64"/>
      <c r="L49" s="48"/>
    </row>
    <row r="50" spans="1:12" ht="16.5" customHeight="1" thickBot="1">
      <c r="A50" s="48"/>
      <c r="C50" s="48"/>
      <c r="D50" s="70"/>
      <c r="E50" s="96"/>
      <c r="F50" s="74" t="s">
        <v>129</v>
      </c>
      <c r="G50" s="61"/>
      <c r="H50" s="94"/>
      <c r="I50" s="109"/>
      <c r="J50" s="102"/>
      <c r="K50" s="64"/>
      <c r="L50" s="48"/>
    </row>
    <row r="51" spans="1:12" ht="16.5" customHeight="1" thickBot="1">
      <c r="A51" s="95"/>
      <c r="B51" s="72" t="s">
        <v>144</v>
      </c>
      <c r="C51" s="66">
        <v>11</v>
      </c>
      <c r="D51" s="80"/>
      <c r="E51" s="97"/>
      <c r="F51" s="73" t="s">
        <v>171</v>
      </c>
      <c r="G51" s="67">
        <v>0</v>
      </c>
      <c r="H51" s="93"/>
      <c r="I51" s="125"/>
      <c r="J51" s="93"/>
      <c r="K51" s="100"/>
      <c r="L51" s="48"/>
    </row>
    <row r="52" spans="1:12" ht="16.5" customHeight="1" thickBot="1">
      <c r="A52" s="96"/>
      <c r="B52" s="74" t="s">
        <v>207</v>
      </c>
      <c r="C52" s="61"/>
      <c r="D52" s="68"/>
      <c r="G52" s="50"/>
      <c r="H52" s="93"/>
      <c r="I52" s="125"/>
      <c r="J52" s="93"/>
      <c r="K52" s="100"/>
      <c r="L52" s="48"/>
    </row>
    <row r="53" spans="1:12" ht="16.5" customHeight="1" thickBot="1">
      <c r="A53" s="97"/>
      <c r="B53" s="73" t="s">
        <v>145</v>
      </c>
      <c r="C53" s="67">
        <v>20</v>
      </c>
      <c r="D53" s="64"/>
      <c r="E53" s="95"/>
      <c r="F53" s="72" t="s">
        <v>106</v>
      </c>
      <c r="G53" s="66">
        <v>14</v>
      </c>
      <c r="H53" s="64"/>
      <c r="I53" s="125"/>
      <c r="J53" s="93"/>
      <c r="K53" s="110"/>
      <c r="L53" s="48"/>
    </row>
    <row r="54" spans="1:12" ht="16.5" customHeight="1">
      <c r="A54" s="109"/>
      <c r="B54" s="94"/>
      <c r="C54" s="110"/>
      <c r="D54" s="110"/>
      <c r="E54" s="96"/>
      <c r="F54" s="74" t="s">
        <v>130</v>
      </c>
      <c r="G54" s="61"/>
      <c r="H54" s="93"/>
      <c r="I54" s="125"/>
      <c r="J54" s="93"/>
      <c r="K54" s="100"/>
      <c r="L54" s="48"/>
    </row>
    <row r="55" spans="1:12" ht="16.5" customHeight="1" thickBot="1">
      <c r="A55" s="109"/>
      <c r="B55" s="102"/>
      <c r="C55" s="64"/>
      <c r="D55" s="64"/>
      <c r="E55" s="97"/>
      <c r="F55" s="73" t="s">
        <v>87</v>
      </c>
      <c r="G55" s="67">
        <v>25</v>
      </c>
      <c r="H55" s="93"/>
      <c r="I55" s="109"/>
      <c r="J55" s="102"/>
      <c r="K55" s="64"/>
      <c r="L55" s="48"/>
    </row>
    <row r="56" spans="1:12" ht="16.5" customHeight="1" thickBot="1">
      <c r="A56" s="109"/>
      <c r="B56" s="108"/>
      <c r="C56" s="65"/>
      <c r="D56" s="100"/>
      <c r="E56" s="94"/>
      <c r="F56" s="93"/>
      <c r="G56" s="94"/>
      <c r="H56" s="94"/>
      <c r="I56" s="109"/>
      <c r="J56" s="108"/>
      <c r="K56" s="65"/>
    </row>
    <row r="57" spans="1:12" ht="16.5" customHeight="1">
      <c r="A57" s="109"/>
      <c r="B57" s="102"/>
      <c r="C57" s="64"/>
      <c r="D57" s="64"/>
      <c r="E57" s="95"/>
      <c r="F57" s="72" t="s">
        <v>146</v>
      </c>
      <c r="G57" s="66">
        <v>27</v>
      </c>
      <c r="H57" s="93"/>
      <c r="I57" s="109"/>
      <c r="J57" s="102"/>
      <c r="K57" s="64"/>
      <c r="L57" s="48"/>
    </row>
    <row r="58" spans="1:12" ht="16.5" customHeight="1">
      <c r="A58" s="109"/>
      <c r="B58" s="94"/>
      <c r="C58" s="110"/>
      <c r="D58" s="110"/>
      <c r="E58" s="96"/>
      <c r="F58" s="74" t="s">
        <v>131</v>
      </c>
      <c r="G58" s="61"/>
      <c r="H58" s="93"/>
      <c r="I58" s="125"/>
      <c r="J58" s="93"/>
      <c r="L58" s="48"/>
    </row>
    <row r="59" spans="1:12" ht="16.5" customHeight="1" thickBot="1">
      <c r="A59" s="109"/>
      <c r="B59" s="94"/>
      <c r="C59" s="110"/>
      <c r="D59" s="110"/>
      <c r="E59" s="97"/>
      <c r="F59" s="73" t="s">
        <v>147</v>
      </c>
      <c r="G59" s="67">
        <v>17</v>
      </c>
      <c r="H59" s="64"/>
      <c r="I59" s="125"/>
      <c r="J59" s="93"/>
      <c r="K59" s="24"/>
      <c r="L59" s="48"/>
    </row>
    <row r="60" spans="1:12" ht="16.5" customHeight="1" thickBot="1">
      <c r="D60" s="63"/>
      <c r="L60" s="48"/>
    </row>
    <row r="61" spans="1:12" ht="16.5" customHeight="1" thickBot="1">
      <c r="A61" s="99" t="s">
        <v>198</v>
      </c>
      <c r="B61" s="88"/>
      <c r="C61" s="89"/>
      <c r="D61" s="63"/>
      <c r="I61" s="109"/>
      <c r="J61" s="102"/>
      <c r="K61" s="64"/>
      <c r="L61" s="48"/>
    </row>
    <row r="62" spans="1:12" ht="16.5" customHeight="1">
      <c r="A62" s="86">
        <v>1</v>
      </c>
      <c r="B62" s="103" t="s">
        <v>197</v>
      </c>
      <c r="C62" s="81"/>
      <c r="D62" s="64"/>
      <c r="H62" s="64"/>
      <c r="I62" s="109"/>
      <c r="J62" s="108"/>
      <c r="K62" s="65"/>
      <c r="L62" s="48"/>
    </row>
    <row r="63" spans="1:12" ht="16.5" customHeight="1">
      <c r="A63" s="82">
        <v>2</v>
      </c>
      <c r="B63" s="9" t="s">
        <v>233</v>
      </c>
      <c r="C63" s="83"/>
      <c r="I63" s="109"/>
      <c r="J63" s="102"/>
      <c r="K63" s="64"/>
      <c r="L63" s="48"/>
    </row>
    <row r="64" spans="1:12" ht="16.5" customHeight="1">
      <c r="A64" s="82">
        <v>3</v>
      </c>
      <c r="B64" s="9" t="s">
        <v>234</v>
      </c>
      <c r="C64" s="83"/>
      <c r="D64" s="65"/>
      <c r="L64" s="48"/>
    </row>
    <row r="65" spans="1:12" ht="16.5">
      <c r="A65" s="82">
        <v>4</v>
      </c>
      <c r="B65" s="84" t="s">
        <v>164</v>
      </c>
      <c r="C65" s="83"/>
      <c r="L65" s="48"/>
    </row>
    <row r="66" spans="1:12" ht="16.5">
      <c r="A66" s="82">
        <v>5</v>
      </c>
      <c r="B66" s="84" t="s">
        <v>126</v>
      </c>
      <c r="C66" s="83"/>
      <c r="D66" s="93"/>
      <c r="E66" s="111"/>
      <c r="L66" s="48"/>
    </row>
    <row r="67" spans="1:12" ht="16.5">
      <c r="A67" s="82">
        <v>6</v>
      </c>
      <c r="B67" s="84" t="s">
        <v>122</v>
      </c>
      <c r="C67" s="83"/>
      <c r="L67" s="48"/>
    </row>
    <row r="68" spans="1:12" ht="16.5">
      <c r="A68" s="82">
        <v>7</v>
      </c>
      <c r="B68" s="84" t="s">
        <v>102</v>
      </c>
      <c r="C68" s="83"/>
      <c r="L68" s="48"/>
    </row>
    <row r="69" spans="1:12" ht="16.5">
      <c r="A69" s="82">
        <v>8</v>
      </c>
      <c r="B69" s="94" t="s">
        <v>163</v>
      </c>
      <c r="C69" s="83"/>
      <c r="L69" s="48"/>
    </row>
    <row r="70" spans="1:12" ht="16.5">
      <c r="A70" s="82">
        <v>9</v>
      </c>
      <c r="B70" s="94" t="s">
        <v>162</v>
      </c>
      <c r="C70" s="83"/>
      <c r="L70" s="48"/>
    </row>
    <row r="71" spans="1:12" ht="16.5">
      <c r="A71" s="82">
        <v>10</v>
      </c>
      <c r="B71" s="94" t="s">
        <v>121</v>
      </c>
      <c r="C71" s="83"/>
      <c r="D71" s="65"/>
      <c r="L71" s="48"/>
    </row>
    <row r="72" spans="1:12">
      <c r="A72" s="82">
        <v>11</v>
      </c>
      <c r="B72" s="94" t="s">
        <v>125</v>
      </c>
      <c r="C72" s="85"/>
      <c r="D72" s="100"/>
      <c r="L72" s="48"/>
    </row>
    <row r="73" spans="1:12">
      <c r="A73" s="82">
        <v>12</v>
      </c>
      <c r="B73" s="94" t="s">
        <v>104</v>
      </c>
      <c r="C73" s="85"/>
      <c r="D73" s="100"/>
      <c r="L73" s="48"/>
    </row>
    <row r="74" spans="1:12">
      <c r="A74" s="82">
        <v>13</v>
      </c>
      <c r="B74" s="94" t="s">
        <v>41</v>
      </c>
      <c r="C74" s="85"/>
      <c r="L74" s="48"/>
    </row>
    <row r="75" spans="1:12" ht="16.5">
      <c r="A75" s="104">
        <v>14</v>
      </c>
      <c r="B75" s="94" t="s">
        <v>40</v>
      </c>
      <c r="C75" s="85"/>
      <c r="D75" s="63"/>
      <c r="L75" s="48"/>
    </row>
    <row r="76" spans="1:12" ht="16.5">
      <c r="A76" s="104">
        <v>15</v>
      </c>
      <c r="B76" s="94" t="s">
        <v>151</v>
      </c>
      <c r="C76" s="85"/>
      <c r="D76" s="63"/>
      <c r="L76" s="48"/>
    </row>
    <row r="77" spans="1:12" ht="16.5">
      <c r="A77" s="104">
        <v>16</v>
      </c>
      <c r="B77" s="94" t="s">
        <v>120</v>
      </c>
      <c r="C77" s="85"/>
      <c r="D77" s="63"/>
      <c r="L77" s="48"/>
    </row>
    <row r="78" spans="1:12" ht="16.5">
      <c r="A78" s="104">
        <v>17</v>
      </c>
      <c r="B78" s="94" t="s">
        <v>76</v>
      </c>
      <c r="C78" s="85"/>
      <c r="D78" s="63"/>
      <c r="L78" s="48"/>
    </row>
    <row r="79" spans="1:12" ht="16.5">
      <c r="A79" s="104">
        <v>18</v>
      </c>
      <c r="B79" s="94" t="s">
        <v>171</v>
      </c>
      <c r="C79" s="85"/>
      <c r="D79" s="63"/>
      <c r="L79" s="48"/>
    </row>
    <row r="80" spans="1:12" ht="16.5">
      <c r="A80" s="104">
        <v>19</v>
      </c>
      <c r="B80" s="94" t="s">
        <v>87</v>
      </c>
      <c r="C80" s="85"/>
      <c r="D80" s="63"/>
      <c r="L80" s="48"/>
    </row>
    <row r="81" spans="1:12" ht="16.5">
      <c r="A81" s="104">
        <v>20</v>
      </c>
      <c r="B81" s="94" t="s">
        <v>106</v>
      </c>
      <c r="C81" s="85"/>
      <c r="D81" s="63"/>
      <c r="L81" s="48"/>
    </row>
    <row r="82" spans="1:12" ht="16.5">
      <c r="A82" s="104">
        <v>21</v>
      </c>
      <c r="B82" s="94" t="s">
        <v>224</v>
      </c>
      <c r="C82" s="85"/>
      <c r="D82" s="63"/>
      <c r="L82" s="48"/>
    </row>
    <row r="83" spans="1:12" ht="17.25" thickBot="1">
      <c r="A83" s="112">
        <v>22</v>
      </c>
      <c r="B83" s="105" t="s">
        <v>226</v>
      </c>
      <c r="C83" s="114"/>
      <c r="D83" s="63"/>
      <c r="L83" s="48"/>
    </row>
    <row r="84" spans="1:12" ht="16.5">
      <c r="C84" s="24"/>
      <c r="D84" s="110"/>
      <c r="L84" s="48"/>
    </row>
    <row r="85" spans="1:12" ht="16.5">
      <c r="C85" s="24"/>
      <c r="D85" s="63"/>
      <c r="L85" s="48"/>
    </row>
    <row r="86" spans="1:12" ht="16.5">
      <c r="B86" s="48"/>
      <c r="C86" s="24"/>
      <c r="D86" s="63"/>
      <c r="L86" s="48"/>
    </row>
    <row r="87" spans="1:12" ht="16.5">
      <c r="B87" s="48"/>
      <c r="C87" s="24"/>
      <c r="D87" s="63"/>
      <c r="L87" s="48"/>
    </row>
    <row r="88" spans="1:12" ht="16.5">
      <c r="B88" s="48"/>
      <c r="C88" s="24"/>
      <c r="D88" s="63"/>
      <c r="L88" s="48"/>
    </row>
    <row r="89" spans="1:12" ht="16.5">
      <c r="B89" s="48"/>
      <c r="C89" s="24"/>
      <c r="D89" s="63"/>
      <c r="L89" s="48"/>
    </row>
    <row r="90" spans="1:12" ht="16.5">
      <c r="B90" s="48"/>
      <c r="C90" s="24"/>
      <c r="D90" s="63"/>
      <c r="L90" s="48"/>
    </row>
    <row r="91" spans="1:12" ht="16.5">
      <c r="B91" s="48"/>
      <c r="C91" s="24"/>
      <c r="D91" s="63"/>
      <c r="L91" s="70"/>
    </row>
    <row r="92" spans="1:12" ht="16.5">
      <c r="B92" s="48"/>
      <c r="C92" s="24"/>
      <c r="D92" s="63"/>
      <c r="L92" s="48"/>
    </row>
    <row r="93" spans="1:12" ht="16.5">
      <c r="B93" s="48"/>
      <c r="C93" s="24"/>
      <c r="D93" s="63"/>
      <c r="L93" s="48"/>
    </row>
    <row r="94" spans="1:12" ht="16.5">
      <c r="B94" s="48"/>
      <c r="C94" s="24"/>
      <c r="D94" s="63"/>
      <c r="L94" s="48"/>
    </row>
    <row r="95" spans="1:12" ht="16.5">
      <c r="B95" s="48"/>
      <c r="C95" s="24"/>
      <c r="D95" s="63"/>
      <c r="L95" s="48"/>
    </row>
    <row r="96" spans="1:12" ht="16.5">
      <c r="B96" s="48"/>
      <c r="C96" s="24"/>
      <c r="D96" s="63"/>
      <c r="L96" s="24"/>
    </row>
    <row r="97" spans="2:12" ht="16.5">
      <c r="B97" s="48"/>
      <c r="C97" s="24"/>
      <c r="D97" s="63"/>
      <c r="L97" s="24"/>
    </row>
    <row r="98" spans="2:12" ht="16.5">
      <c r="B98" s="48"/>
      <c r="C98" s="24"/>
    </row>
    <row r="99" spans="2:12" ht="16.5">
      <c r="B99" s="48"/>
      <c r="C99" s="24"/>
    </row>
    <row r="100" spans="2:12" ht="16.5">
      <c r="B100" s="48"/>
      <c r="C100" s="24"/>
    </row>
    <row r="101" spans="2:12" ht="16.5">
      <c r="B101" s="48"/>
      <c r="C101" s="24"/>
    </row>
    <row r="102" spans="2:12" ht="16.5">
      <c r="B102" s="48"/>
      <c r="C102" s="24"/>
    </row>
    <row r="103" spans="2:12" ht="16.5">
      <c r="B103" s="48"/>
      <c r="C103" s="24"/>
    </row>
    <row r="104" spans="2:12" ht="16.5">
      <c r="B104" s="24"/>
      <c r="C104" s="24"/>
    </row>
    <row r="105" spans="2:12" ht="16.5">
      <c r="B105" s="24"/>
      <c r="C105" s="24"/>
    </row>
  </sheetData>
  <phoneticPr fontId="12" type="noConversion"/>
  <pageMargins left="0.63" right="0.34" top="0.53" bottom="0.56000000000000005" header="0.31496062992125984" footer="0.31496062992125984"/>
  <pageSetup paperSize="9" orientation="portrait"/>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6"/>
  <sheetViews>
    <sheetView workbookViewId="0">
      <selection activeCell="B2" sqref="B2"/>
    </sheetView>
  </sheetViews>
  <sheetFormatPr defaultColWidth="8.7109375" defaultRowHeight="15"/>
  <cols>
    <col min="1" max="1" width="4.28515625" style="98" customWidth="1"/>
    <col min="2" max="2" width="17.7109375" customWidth="1"/>
    <col min="3" max="3" width="4.28515625" style="50" customWidth="1"/>
    <col min="4" max="4" width="4.42578125" style="62" customWidth="1"/>
    <col min="5" max="5" width="4.28515625" style="59" customWidth="1"/>
    <col min="6" max="6" width="17.7109375" customWidth="1"/>
    <col min="7" max="7" width="4.28515625" customWidth="1"/>
    <col min="8" max="8" width="3" style="68" customWidth="1"/>
    <col min="9" max="9" width="4.28515625" style="59" customWidth="1"/>
    <col min="10" max="10" width="17.7109375" customWidth="1"/>
    <col min="11" max="11" width="4.42578125" style="50" customWidth="1"/>
    <col min="12" max="12" width="5.42578125" customWidth="1"/>
  </cols>
  <sheetData>
    <row r="1" spans="1:12" ht="22.5">
      <c r="A1" s="13" t="str">
        <f>TRANSPOSE(Seadista!A9)</f>
        <v>Tallinn Handball Cup 2015</v>
      </c>
    </row>
    <row r="2" spans="1:12" ht="18.75">
      <c r="A2" s="23" t="s">
        <v>212</v>
      </c>
      <c r="G2" s="23"/>
      <c r="H2" s="69"/>
      <c r="I2" s="60"/>
    </row>
    <row r="3" spans="1:12" ht="17.25" thickBot="1">
      <c r="A3"/>
      <c r="B3" s="48"/>
      <c r="C3" s="24"/>
      <c r="D3" s="63"/>
      <c r="E3" s="48"/>
      <c r="F3" s="48"/>
      <c r="G3" s="48"/>
      <c r="H3" s="70"/>
      <c r="I3" s="48"/>
      <c r="J3" s="48"/>
      <c r="K3" s="24"/>
      <c r="L3" s="48"/>
    </row>
    <row r="4" spans="1:12" ht="16.5" customHeight="1">
      <c r="A4" s="95"/>
      <c r="B4" s="72" t="s">
        <v>213</v>
      </c>
      <c r="C4" s="66">
        <v>25</v>
      </c>
      <c r="D4" s="64"/>
      <c r="E4" s="48"/>
      <c r="F4" s="48"/>
      <c r="G4" s="48"/>
      <c r="H4" s="70"/>
      <c r="I4" s="48"/>
      <c r="J4" s="48"/>
      <c r="K4" s="24"/>
      <c r="L4" s="48"/>
    </row>
    <row r="5" spans="1:12" ht="16.5" customHeight="1" thickBot="1">
      <c r="A5" s="96"/>
      <c r="B5" s="74" t="s">
        <v>200</v>
      </c>
      <c r="C5" s="61"/>
      <c r="D5" s="65"/>
      <c r="E5" s="49"/>
      <c r="G5" s="48"/>
      <c r="H5" s="70"/>
      <c r="I5" s="48"/>
      <c r="J5" s="48"/>
      <c r="K5" s="24"/>
      <c r="L5" s="48"/>
    </row>
    <row r="6" spans="1:12" ht="16.5" customHeight="1" thickBot="1">
      <c r="A6" s="97"/>
      <c r="B6" s="73" t="s">
        <v>62</v>
      </c>
      <c r="C6" s="67">
        <v>7</v>
      </c>
      <c r="D6" s="75"/>
      <c r="E6" s="95"/>
      <c r="F6" s="72" t="s">
        <v>170</v>
      </c>
      <c r="G6" s="66">
        <v>20</v>
      </c>
      <c r="H6" s="64"/>
      <c r="I6" s="48"/>
      <c r="J6" s="48"/>
      <c r="K6" s="24"/>
      <c r="L6" s="48"/>
    </row>
    <row r="7" spans="1:12" ht="16.5" customHeight="1" thickBot="1">
      <c r="C7" s="24"/>
      <c r="D7" s="63"/>
      <c r="E7" s="96"/>
      <c r="F7" s="74" t="s">
        <v>206</v>
      </c>
      <c r="G7" s="61"/>
      <c r="H7" s="71"/>
      <c r="I7" s="48"/>
      <c r="K7" s="24"/>
      <c r="L7" s="48"/>
    </row>
    <row r="8" spans="1:12" ht="16.5" customHeight="1" thickBot="1">
      <c r="A8" s="95"/>
      <c r="B8" s="72" t="s">
        <v>63</v>
      </c>
      <c r="C8" s="66">
        <v>29</v>
      </c>
      <c r="D8" s="76"/>
      <c r="E8" s="97"/>
      <c r="F8" s="73" t="s">
        <v>97</v>
      </c>
      <c r="G8" s="67">
        <v>10</v>
      </c>
      <c r="H8" s="64"/>
      <c r="I8" s="48"/>
      <c r="J8" s="48"/>
      <c r="K8" s="24"/>
      <c r="L8" s="48"/>
    </row>
    <row r="9" spans="1:12" ht="16.5" customHeight="1" thickBot="1">
      <c r="A9" s="96"/>
      <c r="B9" s="74" t="s">
        <v>201</v>
      </c>
      <c r="C9" s="61"/>
      <c r="E9" s="49"/>
      <c r="G9" s="48"/>
      <c r="H9" s="77"/>
      <c r="I9" s="48"/>
      <c r="J9" s="48"/>
      <c r="K9" s="24"/>
      <c r="L9" s="48"/>
    </row>
    <row r="10" spans="1:12" ht="16.5" customHeight="1" thickBot="1">
      <c r="A10" s="97"/>
      <c r="B10" s="73" t="s">
        <v>64</v>
      </c>
      <c r="C10" s="67">
        <v>19</v>
      </c>
      <c r="D10" s="64"/>
      <c r="E10" s="48"/>
      <c r="F10" s="48"/>
      <c r="G10" s="48"/>
      <c r="H10" s="70"/>
      <c r="I10" s="95"/>
      <c r="J10" s="72" t="s">
        <v>170</v>
      </c>
      <c r="K10" s="66">
        <v>34</v>
      </c>
      <c r="L10" s="48"/>
    </row>
    <row r="11" spans="1:12" ht="15" customHeight="1" thickBot="1">
      <c r="B11" s="48"/>
      <c r="C11" s="24"/>
      <c r="D11" s="63"/>
      <c r="E11" s="48"/>
      <c r="F11" s="48"/>
      <c r="G11" s="48"/>
      <c r="H11" s="70"/>
      <c r="I11" s="96"/>
      <c r="J11" s="74" t="s">
        <v>58</v>
      </c>
      <c r="K11" s="61"/>
      <c r="L11" s="48"/>
    </row>
    <row r="12" spans="1:12" ht="16.5" customHeight="1" thickBot="1">
      <c r="A12" s="95"/>
      <c r="B12" s="72" t="s">
        <v>65</v>
      </c>
      <c r="C12" s="66">
        <v>30</v>
      </c>
      <c r="D12" s="64"/>
      <c r="E12" s="48"/>
      <c r="F12" s="48"/>
      <c r="G12" s="48"/>
      <c r="H12" s="70"/>
      <c r="I12" s="97"/>
      <c r="J12" s="73" t="s">
        <v>126</v>
      </c>
      <c r="K12" s="67">
        <v>18</v>
      </c>
      <c r="L12" s="48"/>
    </row>
    <row r="13" spans="1:12" ht="16.5" customHeight="1" thickBot="1">
      <c r="A13" s="96"/>
      <c r="B13" s="74" t="s">
        <v>202</v>
      </c>
      <c r="C13" s="61"/>
      <c r="D13" s="65"/>
      <c r="E13" s="49"/>
      <c r="G13" s="48"/>
      <c r="H13" s="78"/>
      <c r="I13" s="48"/>
      <c r="J13" s="48"/>
      <c r="K13" s="24"/>
      <c r="L13" s="48"/>
    </row>
    <row r="14" spans="1:12" ht="16.5" customHeight="1" thickBot="1">
      <c r="A14" s="97"/>
      <c r="B14" s="73" t="s">
        <v>66</v>
      </c>
      <c r="C14" s="67">
        <v>18</v>
      </c>
      <c r="D14" s="75"/>
      <c r="E14" s="95"/>
      <c r="F14" s="72" t="s">
        <v>126</v>
      </c>
      <c r="G14" s="66">
        <v>10</v>
      </c>
      <c r="H14" s="64"/>
      <c r="I14" s="48"/>
      <c r="J14" s="48"/>
      <c r="K14" s="24"/>
      <c r="L14" s="48"/>
    </row>
    <row r="15" spans="1:12" ht="16.5" customHeight="1" thickBot="1">
      <c r="B15" s="48"/>
      <c r="C15" s="24"/>
      <c r="D15" s="63"/>
      <c r="E15" s="96"/>
      <c r="F15" s="74" t="s">
        <v>207</v>
      </c>
      <c r="G15" s="61"/>
      <c r="H15" s="71"/>
      <c r="I15" s="48"/>
      <c r="K15" s="24"/>
      <c r="L15" s="48"/>
    </row>
    <row r="16" spans="1:12" ht="16.5" customHeight="1" thickBot="1">
      <c r="A16" s="95"/>
      <c r="B16" s="72" t="s">
        <v>67</v>
      </c>
      <c r="C16" s="66">
        <v>31</v>
      </c>
      <c r="D16" s="76"/>
      <c r="E16" s="97"/>
      <c r="F16" s="73" t="s">
        <v>234</v>
      </c>
      <c r="G16" s="67">
        <v>9</v>
      </c>
      <c r="H16" s="64"/>
      <c r="L16" s="48"/>
    </row>
    <row r="17" spans="1:12" ht="16.5" customHeight="1">
      <c r="A17" s="96"/>
      <c r="B17" s="74" t="s">
        <v>203</v>
      </c>
      <c r="C17" s="61"/>
      <c r="E17" s="49"/>
      <c r="G17" s="48"/>
      <c r="H17" s="70"/>
      <c r="I17" s="95"/>
      <c r="J17" s="72" t="s">
        <v>97</v>
      </c>
      <c r="K17" s="66">
        <v>17</v>
      </c>
      <c r="L17" s="48"/>
    </row>
    <row r="18" spans="1:12" ht="16.5" customHeight="1" thickBot="1">
      <c r="A18" s="97"/>
      <c r="B18" s="73" t="s">
        <v>68</v>
      </c>
      <c r="C18" s="67">
        <v>18</v>
      </c>
      <c r="D18" s="64"/>
      <c r="E18" s="48"/>
      <c r="F18" s="48"/>
      <c r="G18" s="84"/>
      <c r="H18" s="87"/>
      <c r="I18" s="96"/>
      <c r="J18" s="74" t="s">
        <v>59</v>
      </c>
      <c r="K18" s="61"/>
      <c r="L18" s="48"/>
    </row>
    <row r="19" spans="1:12" ht="16.5" customHeight="1" thickBot="1">
      <c r="B19" s="48"/>
      <c r="C19" s="24"/>
      <c r="D19" s="63"/>
      <c r="E19" s="48"/>
      <c r="F19" s="48"/>
      <c r="G19" s="48"/>
      <c r="H19" s="70"/>
      <c r="I19" s="97"/>
      <c r="J19" s="73" t="s">
        <v>234</v>
      </c>
      <c r="K19" s="67">
        <v>16</v>
      </c>
      <c r="L19" s="48"/>
    </row>
    <row r="20" spans="1:12" ht="16.5" customHeight="1">
      <c r="B20" s="48"/>
      <c r="C20" s="24"/>
      <c r="D20" s="63"/>
      <c r="L20" s="48"/>
    </row>
    <row r="21" spans="1:12" ht="16.5" customHeight="1" thickBot="1">
      <c r="B21" s="48"/>
      <c r="C21" s="24"/>
      <c r="D21" s="63"/>
      <c r="L21" s="48"/>
    </row>
    <row r="22" spans="1:12" ht="16.5" customHeight="1">
      <c r="B22" s="48"/>
      <c r="C22" s="24"/>
      <c r="D22" s="63"/>
      <c r="E22" s="95"/>
      <c r="F22" s="72" t="s">
        <v>121</v>
      </c>
      <c r="G22" s="66">
        <v>20</v>
      </c>
      <c r="H22" s="64"/>
      <c r="K22" s="24"/>
      <c r="L22" s="48"/>
    </row>
    <row r="23" spans="1:12" ht="16.5" customHeight="1" thickBot="1">
      <c r="B23" s="48"/>
      <c r="C23" s="24"/>
      <c r="D23" s="63"/>
      <c r="E23" s="96"/>
      <c r="F23" s="74" t="s">
        <v>208</v>
      </c>
      <c r="G23" s="61"/>
      <c r="L23" s="48"/>
    </row>
    <row r="24" spans="1:12" ht="16.5" customHeight="1" thickBot="1">
      <c r="B24" s="48"/>
      <c r="C24" s="24"/>
      <c r="D24" s="63"/>
      <c r="E24" s="97"/>
      <c r="F24" s="73" t="s">
        <v>120</v>
      </c>
      <c r="G24" s="67">
        <v>30</v>
      </c>
      <c r="H24" s="79"/>
      <c r="I24" s="95"/>
      <c r="J24" s="72" t="s">
        <v>120</v>
      </c>
      <c r="K24" s="66">
        <v>23</v>
      </c>
      <c r="L24" s="48"/>
    </row>
    <row r="25" spans="1:12" ht="16.5" customHeight="1" thickBot="1">
      <c r="B25" s="48"/>
      <c r="C25" s="24"/>
      <c r="D25" s="63"/>
      <c r="E25" s="48"/>
      <c r="G25" s="48"/>
      <c r="H25" s="70"/>
      <c r="I25" s="96"/>
      <c r="J25" s="74" t="s">
        <v>60</v>
      </c>
      <c r="K25" s="61"/>
    </row>
    <row r="26" spans="1:12" ht="16.5" customHeight="1" thickBot="1">
      <c r="B26" s="48"/>
      <c r="C26" s="24"/>
      <c r="D26" s="63"/>
      <c r="E26" s="95"/>
      <c r="F26" s="72" t="s">
        <v>224</v>
      </c>
      <c r="G26" s="66">
        <v>24</v>
      </c>
      <c r="H26" s="80"/>
      <c r="I26" s="97"/>
      <c r="J26" s="73" t="s">
        <v>224</v>
      </c>
      <c r="K26" s="67">
        <v>26</v>
      </c>
      <c r="L26" s="48"/>
    </row>
    <row r="27" spans="1:12" ht="16.5" customHeight="1">
      <c r="B27" s="48"/>
      <c r="C27" s="24"/>
      <c r="D27" s="63"/>
      <c r="E27" s="96"/>
      <c r="F27" s="74" t="s">
        <v>209</v>
      </c>
      <c r="G27" s="61"/>
      <c r="L27" s="48"/>
    </row>
    <row r="28" spans="1:12" ht="16.5" customHeight="1" thickBot="1">
      <c r="B28" s="48"/>
      <c r="C28" s="24"/>
      <c r="D28" s="63"/>
      <c r="E28" s="97"/>
      <c r="F28" s="73" t="s">
        <v>92</v>
      </c>
      <c r="G28" s="67">
        <v>21</v>
      </c>
      <c r="H28" s="64"/>
      <c r="K28" s="24"/>
      <c r="L28" s="48"/>
    </row>
    <row r="29" spans="1:12" ht="16.5" customHeight="1">
      <c r="B29" s="48"/>
      <c r="C29" s="24"/>
      <c r="D29" s="63"/>
      <c r="E29" s="101"/>
      <c r="F29" s="102"/>
      <c r="G29" s="64"/>
      <c r="H29" s="64"/>
      <c r="I29" s="95"/>
      <c r="J29" s="72" t="s">
        <v>121</v>
      </c>
      <c r="K29" s="66">
        <v>10</v>
      </c>
      <c r="L29" s="48"/>
    </row>
    <row r="30" spans="1:12" ht="16.5" customHeight="1">
      <c r="B30" s="48"/>
      <c r="C30" s="24"/>
      <c r="D30" s="63"/>
      <c r="E30" s="101"/>
      <c r="F30" s="102"/>
      <c r="G30" s="64"/>
      <c r="H30" s="64"/>
      <c r="I30" s="96"/>
      <c r="J30" s="74" t="s">
        <v>61</v>
      </c>
      <c r="K30" s="61"/>
      <c r="L30" s="48"/>
    </row>
    <row r="31" spans="1:12" ht="16.5" customHeight="1" thickBot="1">
      <c r="B31" s="48"/>
      <c r="C31" s="24"/>
      <c r="D31" s="63"/>
      <c r="E31" s="101"/>
      <c r="F31" s="102"/>
      <c r="G31" s="64"/>
      <c r="H31" s="64"/>
      <c r="I31" s="97"/>
      <c r="J31" s="73" t="s">
        <v>92</v>
      </c>
      <c r="K31" s="67">
        <v>0</v>
      </c>
      <c r="L31" s="48"/>
    </row>
    <row r="32" spans="1:12" ht="16.5" customHeight="1">
      <c r="A32" s="95"/>
      <c r="B32" s="72" t="s">
        <v>69</v>
      </c>
      <c r="C32" s="66">
        <v>13</v>
      </c>
      <c r="D32" s="64"/>
      <c r="E32" s="48"/>
      <c r="F32" s="48"/>
      <c r="G32" s="48"/>
      <c r="H32" s="70"/>
      <c r="I32" s="48"/>
      <c r="J32" s="48"/>
      <c r="K32" s="24"/>
      <c r="L32" s="48"/>
    </row>
    <row r="33" spans="1:12" ht="16.5" customHeight="1" thickBot="1">
      <c r="A33" s="96"/>
      <c r="B33" s="74" t="s">
        <v>215</v>
      </c>
      <c r="C33" s="61"/>
      <c r="D33" s="65"/>
      <c r="E33" s="49"/>
      <c r="G33" s="48"/>
      <c r="H33" s="70"/>
      <c r="I33" s="48"/>
      <c r="J33" s="48"/>
      <c r="K33" s="24"/>
      <c r="L33" s="48"/>
    </row>
    <row r="34" spans="1:12" ht="16.5" customHeight="1" thickBot="1">
      <c r="A34" s="97"/>
      <c r="B34" s="73" t="s">
        <v>70</v>
      </c>
      <c r="C34" s="67">
        <v>12</v>
      </c>
      <c r="D34" s="75"/>
      <c r="E34" s="95"/>
      <c r="F34" s="72" t="s">
        <v>151</v>
      </c>
      <c r="G34" s="66">
        <v>12</v>
      </c>
      <c r="H34" s="64"/>
      <c r="I34" s="48"/>
      <c r="J34" s="48"/>
      <c r="K34" s="24"/>
      <c r="L34" s="48"/>
    </row>
    <row r="35" spans="1:12" ht="16.5" customHeight="1" thickBot="1">
      <c r="C35" s="24"/>
      <c r="D35" s="63"/>
      <c r="E35" s="96"/>
      <c r="F35" s="74" t="s">
        <v>204</v>
      </c>
      <c r="G35" s="61"/>
      <c r="H35" s="71"/>
      <c r="I35" s="48"/>
      <c r="K35" s="24"/>
      <c r="L35" s="48"/>
    </row>
    <row r="36" spans="1:12" ht="16.5" customHeight="1" thickBot="1">
      <c r="A36" s="95"/>
      <c r="B36" s="72" t="s">
        <v>6</v>
      </c>
      <c r="C36" s="66">
        <v>15</v>
      </c>
      <c r="D36" s="76"/>
      <c r="E36" s="97"/>
      <c r="F36" s="73" t="s">
        <v>122</v>
      </c>
      <c r="G36" s="67">
        <v>13</v>
      </c>
      <c r="H36" s="64"/>
      <c r="I36" s="48"/>
      <c r="J36" s="48"/>
      <c r="K36" s="24"/>
      <c r="L36" s="48"/>
    </row>
    <row r="37" spans="1:12" ht="16.5" customHeight="1" thickBot="1">
      <c r="A37" s="96"/>
      <c r="B37" s="74" t="s">
        <v>216</v>
      </c>
      <c r="C37" s="61"/>
      <c r="E37" s="49"/>
      <c r="G37" s="48"/>
      <c r="H37" s="77"/>
      <c r="I37" s="48"/>
      <c r="J37" s="48"/>
      <c r="K37" s="24"/>
      <c r="L37" s="48"/>
    </row>
    <row r="38" spans="1:12" ht="16.5" customHeight="1" thickBot="1">
      <c r="A38" s="97"/>
      <c r="B38" s="73" t="s">
        <v>71</v>
      </c>
      <c r="C38" s="67">
        <v>14</v>
      </c>
      <c r="D38" s="64"/>
      <c r="E38" s="48"/>
      <c r="F38" s="48"/>
      <c r="G38" s="48"/>
      <c r="H38" s="70"/>
      <c r="I38" s="95"/>
      <c r="J38" s="72" t="s">
        <v>122</v>
      </c>
      <c r="K38" s="66">
        <v>18</v>
      </c>
      <c r="L38" s="48"/>
    </row>
    <row r="39" spans="1:12" ht="15" customHeight="1" thickBot="1">
      <c r="B39" s="48"/>
      <c r="C39" s="24"/>
      <c r="D39" s="63"/>
      <c r="E39" s="48"/>
      <c r="F39" s="48"/>
      <c r="G39" s="48"/>
      <c r="H39" s="70"/>
      <c r="I39" s="96"/>
      <c r="J39" s="74" t="s">
        <v>223</v>
      </c>
      <c r="K39" s="61"/>
      <c r="L39" s="48"/>
    </row>
    <row r="40" spans="1:12" ht="16.5" customHeight="1" thickBot="1">
      <c r="A40" s="95"/>
      <c r="B40" s="72" t="s">
        <v>72</v>
      </c>
      <c r="C40" s="66">
        <v>12</v>
      </c>
      <c r="D40" s="64"/>
      <c r="E40" s="48"/>
      <c r="F40" s="48"/>
      <c r="G40" s="48"/>
      <c r="H40" s="70"/>
      <c r="I40" s="97"/>
      <c r="J40" s="73" t="s">
        <v>76</v>
      </c>
      <c r="K40" s="67">
        <v>14</v>
      </c>
      <c r="L40" s="48"/>
    </row>
    <row r="41" spans="1:12" ht="16.5" customHeight="1" thickBot="1">
      <c r="A41" s="96"/>
      <c r="B41" s="74" t="s">
        <v>217</v>
      </c>
      <c r="C41" s="61"/>
      <c r="D41" s="65"/>
      <c r="E41" s="49"/>
      <c r="G41" s="48"/>
      <c r="H41" s="78"/>
      <c r="I41" s="48"/>
      <c r="J41" s="48"/>
      <c r="K41" s="24"/>
      <c r="L41" s="48"/>
    </row>
    <row r="42" spans="1:12" ht="16.5" customHeight="1" thickBot="1">
      <c r="A42" s="97"/>
      <c r="B42" s="73" t="s">
        <v>73</v>
      </c>
      <c r="C42" s="67">
        <v>18</v>
      </c>
      <c r="D42" s="75"/>
      <c r="E42" s="95"/>
      <c r="F42" s="72" t="s">
        <v>162</v>
      </c>
      <c r="G42" s="66">
        <v>13</v>
      </c>
      <c r="H42" s="64"/>
      <c r="I42" s="48"/>
      <c r="J42" s="48"/>
      <c r="K42" s="24"/>
      <c r="L42" s="48"/>
    </row>
    <row r="43" spans="1:12" ht="16.5" customHeight="1" thickBot="1">
      <c r="B43" s="48"/>
      <c r="C43" s="24"/>
      <c r="D43" s="63"/>
      <c r="E43" s="96"/>
      <c r="F43" s="74" t="s">
        <v>205</v>
      </c>
      <c r="G43" s="61"/>
      <c r="H43" s="71"/>
      <c r="I43" s="48"/>
      <c r="K43" s="24"/>
      <c r="L43" s="48"/>
    </row>
    <row r="44" spans="1:12" ht="16.5" customHeight="1" thickBot="1">
      <c r="A44" s="95"/>
      <c r="B44" s="72" t="s">
        <v>74</v>
      </c>
      <c r="C44" s="66">
        <v>27</v>
      </c>
      <c r="D44" s="76"/>
      <c r="E44" s="97"/>
      <c r="F44" s="73" t="s">
        <v>76</v>
      </c>
      <c r="G44" s="67">
        <v>14</v>
      </c>
      <c r="H44" s="64"/>
      <c r="I44" s="95"/>
      <c r="J44" s="72" t="s">
        <v>151</v>
      </c>
      <c r="K44" s="66">
        <v>23</v>
      </c>
      <c r="L44" s="48"/>
    </row>
    <row r="45" spans="1:12" ht="16.5" customHeight="1">
      <c r="A45" s="96"/>
      <c r="B45" s="74" t="s">
        <v>218</v>
      </c>
      <c r="C45" s="61"/>
      <c r="E45" s="49"/>
      <c r="G45" s="48"/>
      <c r="H45" s="70"/>
      <c r="I45" s="96"/>
      <c r="J45" s="74" t="s">
        <v>222</v>
      </c>
      <c r="K45" s="61"/>
      <c r="L45" s="48"/>
    </row>
    <row r="46" spans="1:12" ht="16.5" customHeight="1" thickBot="1">
      <c r="A46" s="97"/>
      <c r="B46" s="73" t="s">
        <v>75</v>
      </c>
      <c r="C46" s="67">
        <v>26</v>
      </c>
      <c r="D46" s="64"/>
      <c r="E46" s="48"/>
      <c r="F46" s="48"/>
      <c r="G46" s="84"/>
      <c r="H46" s="87"/>
      <c r="I46" s="97"/>
      <c r="J46" s="73" t="s">
        <v>162</v>
      </c>
      <c r="K46" s="67">
        <v>19</v>
      </c>
      <c r="L46" s="48"/>
    </row>
    <row r="47" spans="1:12" ht="16.5" customHeight="1">
      <c r="B47" s="48"/>
      <c r="C47" s="24"/>
      <c r="D47" s="63"/>
      <c r="E47" s="48"/>
      <c r="F47" s="48"/>
      <c r="G47" s="48"/>
      <c r="H47" s="70"/>
      <c r="I47" s="109"/>
      <c r="J47" s="102"/>
      <c r="K47" s="64"/>
      <c r="L47" s="48"/>
    </row>
    <row r="48" spans="1:12" ht="16.5" customHeight="1">
      <c r="B48" s="48"/>
      <c r="C48" s="24"/>
      <c r="D48" s="63"/>
      <c r="L48" s="48"/>
    </row>
    <row r="49" spans="1:12" ht="16.5" customHeight="1" thickBot="1">
      <c r="B49" s="48"/>
      <c r="C49" s="24"/>
      <c r="D49" s="63"/>
      <c r="L49" s="48"/>
    </row>
    <row r="50" spans="1:12" ht="16.5" customHeight="1">
      <c r="B50" s="48"/>
      <c r="C50" s="24"/>
      <c r="D50" s="63"/>
      <c r="E50" s="95"/>
      <c r="F50" s="72" t="s">
        <v>163</v>
      </c>
      <c r="G50" s="66">
        <v>11</v>
      </c>
      <c r="H50" s="64"/>
      <c r="K50" s="24"/>
      <c r="L50" s="48"/>
    </row>
    <row r="51" spans="1:12" ht="16.5" customHeight="1" thickBot="1">
      <c r="A51" s="109"/>
      <c r="B51" s="94"/>
      <c r="C51" s="110"/>
      <c r="D51" s="110"/>
      <c r="E51" s="96"/>
      <c r="F51" s="74" t="s">
        <v>123</v>
      </c>
      <c r="G51" s="61"/>
      <c r="L51" s="48"/>
    </row>
    <row r="52" spans="1:12" ht="16.5" customHeight="1" thickBot="1">
      <c r="A52" s="109"/>
      <c r="B52" s="102"/>
      <c r="C52" s="64"/>
      <c r="D52" s="65"/>
      <c r="E52" s="97"/>
      <c r="F52" s="73" t="s">
        <v>77</v>
      </c>
      <c r="G52" s="67">
        <v>22</v>
      </c>
      <c r="H52" s="79"/>
      <c r="I52" s="95"/>
      <c r="J52" s="72" t="s">
        <v>77</v>
      </c>
      <c r="K52" s="66">
        <v>21</v>
      </c>
      <c r="L52" s="48"/>
    </row>
    <row r="53" spans="1:12" ht="16.5" customHeight="1" thickBot="1">
      <c r="A53" s="109"/>
      <c r="B53" s="108"/>
      <c r="C53" s="65"/>
      <c r="D53" s="100"/>
      <c r="E53" s="48"/>
      <c r="G53" s="48"/>
      <c r="H53" s="70"/>
      <c r="I53" s="96"/>
      <c r="J53" s="74" t="s">
        <v>231</v>
      </c>
      <c r="K53" s="61"/>
    </row>
    <row r="54" spans="1:12" ht="16.5" customHeight="1" thickBot="1">
      <c r="A54" s="109"/>
      <c r="B54" s="102"/>
      <c r="C54" s="64"/>
      <c r="D54" s="64"/>
      <c r="E54" s="95"/>
      <c r="F54" s="72" t="s">
        <v>78</v>
      </c>
      <c r="G54" s="66">
        <v>10</v>
      </c>
      <c r="H54" s="80"/>
      <c r="I54" s="97"/>
      <c r="J54" s="73" t="s">
        <v>75</v>
      </c>
      <c r="K54" s="67">
        <v>16</v>
      </c>
      <c r="L54" s="48"/>
    </row>
    <row r="55" spans="1:12" ht="16.5" customHeight="1">
      <c r="B55" s="48"/>
      <c r="C55" s="24"/>
      <c r="D55" s="63"/>
      <c r="E55" s="96"/>
      <c r="F55" s="74" t="s">
        <v>124</v>
      </c>
      <c r="G55" s="61"/>
      <c r="L55" s="48"/>
    </row>
    <row r="56" spans="1:12" ht="16.5" customHeight="1" thickBot="1">
      <c r="B56" s="48"/>
      <c r="C56" s="24"/>
      <c r="D56" s="63"/>
      <c r="E56" s="97"/>
      <c r="F56" s="73" t="s">
        <v>75</v>
      </c>
      <c r="G56" s="67">
        <v>19</v>
      </c>
      <c r="H56" s="64"/>
      <c r="K56" s="24"/>
      <c r="L56" s="48"/>
    </row>
    <row r="57" spans="1:12" ht="16.5" customHeight="1" thickBot="1">
      <c r="D57" s="63"/>
      <c r="L57" s="48"/>
    </row>
    <row r="58" spans="1:12" ht="16.5" customHeight="1" thickBot="1">
      <c r="A58" s="99" t="s">
        <v>198</v>
      </c>
      <c r="B58" s="88"/>
      <c r="C58" s="89"/>
      <c r="D58" s="63"/>
      <c r="I58" s="95"/>
      <c r="J58" s="72" t="s">
        <v>163</v>
      </c>
      <c r="K58" s="66">
        <v>7</v>
      </c>
      <c r="L58" s="48"/>
    </row>
    <row r="59" spans="1:12" ht="16.5" customHeight="1">
      <c r="A59" s="86">
        <v>1</v>
      </c>
      <c r="B59" s="103" t="s">
        <v>170</v>
      </c>
      <c r="C59" s="81"/>
      <c r="D59" s="64"/>
      <c r="H59" s="64"/>
      <c r="I59" s="96"/>
      <c r="J59" s="74" t="s">
        <v>232</v>
      </c>
      <c r="K59" s="61"/>
      <c r="L59" s="48"/>
    </row>
    <row r="60" spans="1:12" ht="16.5" customHeight="1" thickBot="1">
      <c r="A60" s="82">
        <v>2</v>
      </c>
      <c r="B60" s="9" t="s">
        <v>126</v>
      </c>
      <c r="C60" s="83"/>
      <c r="I60" s="97"/>
      <c r="J60" s="73" t="s">
        <v>108</v>
      </c>
      <c r="K60" s="67">
        <v>22</v>
      </c>
      <c r="L60" s="48"/>
    </row>
    <row r="61" spans="1:12" ht="16.5" customHeight="1">
      <c r="A61" s="82">
        <v>3</v>
      </c>
      <c r="B61" s="9" t="s">
        <v>234</v>
      </c>
      <c r="C61" s="83"/>
      <c r="D61" s="65"/>
      <c r="L61" s="48"/>
    </row>
    <row r="62" spans="1:12" ht="16.5">
      <c r="A62" s="82">
        <v>4</v>
      </c>
      <c r="B62" s="84" t="s">
        <v>97</v>
      </c>
      <c r="C62" s="83"/>
      <c r="L62" s="48"/>
    </row>
    <row r="63" spans="1:12" ht="16.5">
      <c r="A63" s="82">
        <v>5</v>
      </c>
      <c r="B63" s="84" t="s">
        <v>224</v>
      </c>
      <c r="C63" s="83"/>
      <c r="D63" s="93"/>
      <c r="E63" s="111"/>
      <c r="L63" s="48"/>
    </row>
    <row r="64" spans="1:12" ht="16.5">
      <c r="A64" s="82">
        <v>6</v>
      </c>
      <c r="B64" s="84" t="s">
        <v>120</v>
      </c>
      <c r="C64" s="83"/>
      <c r="L64" s="48"/>
    </row>
    <row r="65" spans="1:12" ht="16.5">
      <c r="A65" s="82">
        <v>7</v>
      </c>
      <c r="B65" s="84" t="s">
        <v>121</v>
      </c>
      <c r="C65" s="83"/>
      <c r="L65" s="48"/>
    </row>
    <row r="66" spans="1:12" ht="16.5">
      <c r="A66" s="82">
        <v>8</v>
      </c>
      <c r="B66" s="94" t="s">
        <v>92</v>
      </c>
      <c r="C66" s="83"/>
      <c r="L66" s="48"/>
    </row>
    <row r="67" spans="1:12" ht="16.5">
      <c r="A67" s="82">
        <v>9</v>
      </c>
      <c r="B67" s="94" t="s">
        <v>122</v>
      </c>
      <c r="C67" s="83"/>
      <c r="L67" s="48"/>
    </row>
    <row r="68" spans="1:12" ht="16.5">
      <c r="A68" s="82">
        <v>10</v>
      </c>
      <c r="B68" s="94" t="s">
        <v>76</v>
      </c>
      <c r="C68" s="83"/>
      <c r="D68" s="65"/>
      <c r="L68" s="48"/>
    </row>
    <row r="69" spans="1:12">
      <c r="A69" s="82">
        <v>11</v>
      </c>
      <c r="B69" s="94" t="s">
        <v>151</v>
      </c>
      <c r="C69" s="85"/>
      <c r="D69" s="100"/>
      <c r="L69" s="48"/>
    </row>
    <row r="70" spans="1:12">
      <c r="A70" s="82">
        <v>12</v>
      </c>
      <c r="B70" s="94" t="s">
        <v>162</v>
      </c>
      <c r="C70" s="85"/>
      <c r="D70" s="100"/>
      <c r="L70" s="48"/>
    </row>
    <row r="71" spans="1:12">
      <c r="A71" s="82">
        <v>13</v>
      </c>
      <c r="B71" s="94" t="s">
        <v>77</v>
      </c>
      <c r="C71" s="85"/>
      <c r="L71" s="48"/>
    </row>
    <row r="72" spans="1:12" ht="16.5">
      <c r="A72" s="104">
        <v>14</v>
      </c>
      <c r="B72" s="94" t="s">
        <v>75</v>
      </c>
      <c r="C72" s="85"/>
      <c r="D72" s="63"/>
      <c r="L72" s="48"/>
    </row>
    <row r="73" spans="1:12" ht="16.5">
      <c r="A73" s="104">
        <v>15</v>
      </c>
      <c r="B73" s="94" t="s">
        <v>108</v>
      </c>
      <c r="C73" s="85"/>
      <c r="D73" s="63"/>
      <c r="L73" s="48"/>
    </row>
    <row r="74" spans="1:12" ht="17.25" thickBot="1">
      <c r="A74" s="112">
        <v>16</v>
      </c>
      <c r="B74" s="105" t="s">
        <v>163</v>
      </c>
      <c r="C74" s="114"/>
      <c r="D74" s="63"/>
      <c r="L74" s="48"/>
    </row>
    <row r="75" spans="1:12" ht="16.5">
      <c r="C75" s="24"/>
      <c r="D75" s="110"/>
      <c r="L75" s="48"/>
    </row>
    <row r="76" spans="1:12" ht="16.5">
      <c r="C76" s="24"/>
      <c r="D76" s="63"/>
      <c r="L76" s="48"/>
    </row>
    <row r="77" spans="1:12" ht="16.5">
      <c r="B77" s="48"/>
      <c r="C77" s="24"/>
      <c r="D77" s="63"/>
      <c r="L77" s="48"/>
    </row>
    <row r="78" spans="1:12" ht="16.5">
      <c r="B78" s="48"/>
      <c r="C78" s="24"/>
      <c r="D78" s="63"/>
      <c r="L78" s="48"/>
    </row>
    <row r="79" spans="1:12" ht="16.5">
      <c r="B79" s="48"/>
      <c r="C79" s="24"/>
      <c r="D79" s="63"/>
      <c r="L79" s="48"/>
    </row>
    <row r="80" spans="1:12" ht="16.5">
      <c r="B80" s="48"/>
      <c r="C80" s="24"/>
      <c r="D80" s="63"/>
      <c r="L80" s="48"/>
    </row>
    <row r="81" spans="2:12" ht="16.5">
      <c r="B81" s="48"/>
      <c r="C81" s="24"/>
      <c r="D81" s="63"/>
      <c r="L81" s="48"/>
    </row>
    <row r="82" spans="2:12" ht="16.5">
      <c r="B82" s="48"/>
      <c r="C82" s="24"/>
      <c r="D82" s="63"/>
      <c r="L82" s="70"/>
    </row>
    <row r="83" spans="2:12" ht="16.5">
      <c r="B83" s="48"/>
      <c r="C83" s="24"/>
      <c r="D83" s="63"/>
      <c r="L83" s="48"/>
    </row>
    <row r="84" spans="2:12" ht="16.5">
      <c r="B84" s="48"/>
      <c r="C84" s="24"/>
      <c r="D84" s="63"/>
      <c r="L84" s="48"/>
    </row>
    <row r="85" spans="2:12" ht="16.5">
      <c r="B85" s="48"/>
      <c r="C85" s="24"/>
      <c r="D85" s="63"/>
      <c r="L85" s="48"/>
    </row>
    <row r="86" spans="2:12" ht="16.5">
      <c r="B86" s="48"/>
      <c r="C86" s="24"/>
      <c r="D86" s="63"/>
      <c r="L86" s="48"/>
    </row>
    <row r="87" spans="2:12" ht="16.5">
      <c r="B87" s="48"/>
      <c r="C87" s="24"/>
      <c r="D87" s="63"/>
      <c r="L87" s="24"/>
    </row>
    <row r="88" spans="2:12" ht="16.5">
      <c r="B88" s="48"/>
      <c r="C88" s="24"/>
      <c r="D88" s="63"/>
      <c r="L88" s="24"/>
    </row>
    <row r="89" spans="2:12" ht="16.5">
      <c r="B89" s="48"/>
      <c r="C89" s="24"/>
    </row>
    <row r="90" spans="2:12" ht="16.5">
      <c r="B90" s="48"/>
      <c r="C90" s="24"/>
    </row>
    <row r="91" spans="2:12" ht="16.5">
      <c r="B91" s="48"/>
      <c r="C91" s="24"/>
    </row>
    <row r="92" spans="2:12" ht="16.5">
      <c r="B92" s="48"/>
      <c r="C92" s="24"/>
    </row>
    <row r="93" spans="2:12" ht="16.5">
      <c r="B93" s="48"/>
      <c r="C93" s="24"/>
    </row>
    <row r="94" spans="2:12" ht="16.5">
      <c r="B94" s="48"/>
      <c r="C94" s="24"/>
    </row>
    <row r="95" spans="2:12" ht="16.5">
      <c r="B95" s="24"/>
      <c r="C95" s="24"/>
    </row>
    <row r="96" spans="2:12" ht="16.5">
      <c r="B96" s="24"/>
      <c r="C96" s="24"/>
    </row>
  </sheetData>
  <phoneticPr fontId="12" type="noConversion"/>
  <pageMargins left="0.63" right="0.34" top="0.53" bottom="0.56000000000000005" header="0.31496062992125984" footer="0.31496062992125984"/>
  <pageSetup paperSize="9" orientation="portrait"/>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7"/>
  <sheetViews>
    <sheetView workbookViewId="0">
      <selection activeCell="B2" sqref="B2"/>
    </sheetView>
  </sheetViews>
  <sheetFormatPr defaultColWidth="8.7109375" defaultRowHeight="15"/>
  <cols>
    <col min="1" max="1" width="4.28515625" style="98" customWidth="1"/>
    <col min="2" max="2" width="17.7109375" customWidth="1"/>
    <col min="3" max="3" width="4.28515625" style="50" customWidth="1"/>
    <col min="4" max="4" width="4.42578125" style="62" customWidth="1"/>
    <col min="5" max="5" width="4.28515625" style="59" customWidth="1"/>
    <col min="6" max="6" width="17.7109375" customWidth="1"/>
    <col min="7" max="7" width="4.28515625" customWidth="1"/>
    <col min="8" max="8" width="3" style="68" customWidth="1"/>
    <col min="9" max="9" width="4.28515625" style="59" customWidth="1"/>
    <col min="10" max="10" width="17.7109375" customWidth="1"/>
    <col min="11" max="11" width="4.42578125" style="50" customWidth="1"/>
    <col min="12" max="12" width="5.42578125" customWidth="1"/>
  </cols>
  <sheetData>
    <row r="1" spans="1:12" ht="22.5">
      <c r="A1" s="13" t="str">
        <f>TRANSPOSE(Seadista!A9)</f>
        <v>Tallinn Handball Cup 2015</v>
      </c>
    </row>
    <row r="2" spans="1:12" ht="18.75">
      <c r="A2" s="23" t="s">
        <v>115</v>
      </c>
      <c r="G2" s="23"/>
      <c r="H2" s="69"/>
      <c r="I2" s="60"/>
    </row>
    <row r="3" spans="1:12" ht="16.5">
      <c r="A3"/>
      <c r="B3" s="48"/>
      <c r="C3" s="24"/>
      <c r="D3" s="63"/>
      <c r="E3" s="48"/>
      <c r="F3" s="48"/>
      <c r="G3" s="48"/>
      <c r="H3" s="70"/>
      <c r="I3" s="48"/>
      <c r="J3" s="48"/>
      <c r="K3" s="24"/>
      <c r="L3" s="48"/>
    </row>
    <row r="4" spans="1:12" ht="16.5" customHeight="1">
      <c r="A4" s="109"/>
      <c r="B4" s="102"/>
      <c r="C4" s="64"/>
      <c r="D4" s="64"/>
      <c r="E4" s="48"/>
      <c r="F4" s="48"/>
      <c r="G4" s="48"/>
      <c r="H4" s="70"/>
      <c r="I4" s="48"/>
      <c r="J4" s="48"/>
      <c r="K4" s="24"/>
      <c r="L4" s="48"/>
    </row>
    <row r="5" spans="1:12" ht="16.5" customHeight="1" thickBot="1">
      <c r="A5" s="109"/>
      <c r="B5" s="108"/>
      <c r="C5" s="65"/>
      <c r="D5" s="65"/>
      <c r="E5" s="49"/>
      <c r="G5" s="48"/>
      <c r="H5" s="70"/>
      <c r="I5" s="48"/>
      <c r="J5" s="48"/>
      <c r="K5" s="24"/>
      <c r="L5" s="48"/>
    </row>
    <row r="6" spans="1:12" ht="16.5" customHeight="1">
      <c r="A6" s="109"/>
      <c r="B6" s="102"/>
      <c r="C6" s="64"/>
      <c r="D6" s="64"/>
      <c r="E6" s="95"/>
      <c r="F6" s="72" t="s">
        <v>213</v>
      </c>
      <c r="G6" s="66">
        <v>34</v>
      </c>
      <c r="H6" s="64"/>
      <c r="I6" s="48"/>
      <c r="J6" s="48"/>
      <c r="K6" s="24"/>
      <c r="L6" s="48"/>
    </row>
    <row r="7" spans="1:12" ht="16.5" customHeight="1">
      <c r="A7" s="109"/>
      <c r="B7" s="93"/>
      <c r="C7" s="110"/>
      <c r="D7" s="110"/>
      <c r="E7" s="96"/>
      <c r="F7" s="74" t="s">
        <v>206</v>
      </c>
      <c r="G7" s="61"/>
      <c r="H7" s="71"/>
      <c r="I7" s="48"/>
      <c r="K7" s="24"/>
      <c r="L7" s="48"/>
    </row>
    <row r="8" spans="1:12" ht="16.5" customHeight="1" thickBot="1">
      <c r="A8" s="109"/>
      <c r="B8" s="102"/>
      <c r="C8" s="64"/>
      <c r="D8" s="65"/>
      <c r="E8" s="97"/>
      <c r="F8" s="73" t="s">
        <v>214</v>
      </c>
      <c r="G8" s="67">
        <v>10</v>
      </c>
      <c r="H8" s="64"/>
      <c r="I8" s="48"/>
      <c r="J8" s="48"/>
      <c r="K8" s="24"/>
      <c r="L8" s="48"/>
    </row>
    <row r="9" spans="1:12" ht="16.5" customHeight="1" thickBot="1">
      <c r="A9" s="109"/>
      <c r="B9" s="108"/>
      <c r="C9" s="65"/>
      <c r="D9" s="100"/>
      <c r="E9" s="49"/>
      <c r="G9" s="48"/>
      <c r="H9" s="77"/>
      <c r="I9" s="48"/>
      <c r="J9" s="48"/>
      <c r="K9" s="24"/>
      <c r="L9" s="48"/>
    </row>
    <row r="10" spans="1:12" ht="16.5" customHeight="1">
      <c r="A10" s="109"/>
      <c r="B10" s="102"/>
      <c r="C10" s="64"/>
      <c r="D10" s="64"/>
      <c r="E10" s="48"/>
      <c r="F10" s="48"/>
      <c r="G10" s="48"/>
      <c r="H10" s="70"/>
      <c r="I10" s="95"/>
      <c r="J10" s="72" t="s">
        <v>170</v>
      </c>
      <c r="K10" s="66">
        <v>20</v>
      </c>
      <c r="L10" s="48"/>
    </row>
    <row r="11" spans="1:12" ht="15" customHeight="1">
      <c r="A11" s="109"/>
      <c r="B11" s="94"/>
      <c r="C11" s="110"/>
      <c r="D11" s="110"/>
      <c r="E11" s="48"/>
      <c r="F11" s="48"/>
      <c r="G11" s="48"/>
      <c r="H11" s="70"/>
      <c r="I11" s="96"/>
      <c r="J11" s="74" t="s">
        <v>58</v>
      </c>
      <c r="K11" s="61"/>
      <c r="L11" s="48"/>
    </row>
    <row r="12" spans="1:12" ht="16.5" customHeight="1" thickBot="1">
      <c r="A12" s="109"/>
      <c r="B12" s="102"/>
      <c r="C12" s="64"/>
      <c r="D12" s="64"/>
      <c r="E12" s="48"/>
      <c r="F12" s="48"/>
      <c r="G12" s="48"/>
      <c r="H12" s="70"/>
      <c r="I12" s="97"/>
      <c r="J12" s="73" t="s">
        <v>75</v>
      </c>
      <c r="K12" s="67">
        <v>12</v>
      </c>
      <c r="L12" s="48"/>
    </row>
    <row r="13" spans="1:12" ht="16.5" customHeight="1" thickBot="1">
      <c r="A13" s="109"/>
      <c r="B13" s="108"/>
      <c r="C13" s="65"/>
      <c r="D13" s="65"/>
      <c r="E13" s="49"/>
      <c r="F13" s="105"/>
      <c r="G13" s="48"/>
      <c r="H13" s="78"/>
      <c r="I13" s="48"/>
      <c r="J13" s="48"/>
      <c r="K13" s="24"/>
      <c r="L13" s="48"/>
    </row>
    <row r="14" spans="1:12" ht="16.5" customHeight="1">
      <c r="A14" s="109"/>
      <c r="B14" s="102"/>
      <c r="C14" s="64"/>
      <c r="D14" s="64"/>
      <c r="E14" s="95"/>
      <c r="F14" s="122" t="s">
        <v>82</v>
      </c>
      <c r="G14" s="66">
        <v>17</v>
      </c>
      <c r="H14" s="64"/>
      <c r="I14" s="48"/>
      <c r="J14" s="48"/>
      <c r="K14" s="24"/>
      <c r="L14" s="48"/>
    </row>
    <row r="15" spans="1:12" ht="16.5" customHeight="1">
      <c r="A15" s="109"/>
      <c r="B15" s="94"/>
      <c r="C15" s="110"/>
      <c r="D15" s="110"/>
      <c r="E15" s="96"/>
      <c r="F15" s="74" t="s">
        <v>207</v>
      </c>
      <c r="G15" s="61"/>
      <c r="H15" s="71"/>
      <c r="I15" s="48"/>
      <c r="K15" s="24"/>
      <c r="L15" s="48"/>
    </row>
    <row r="16" spans="1:12" ht="16.5" customHeight="1" thickBot="1">
      <c r="A16" s="109"/>
      <c r="B16" s="102"/>
      <c r="C16" s="64"/>
      <c r="D16" s="65"/>
      <c r="E16" s="97"/>
      <c r="F16" s="73" t="s">
        <v>83</v>
      </c>
      <c r="G16" s="67">
        <v>10</v>
      </c>
      <c r="H16" s="64"/>
      <c r="L16" s="48"/>
    </row>
    <row r="17" spans="1:12" ht="16.5" customHeight="1">
      <c r="A17" s="109"/>
      <c r="B17" s="108"/>
      <c r="C17" s="65"/>
      <c r="D17" s="100"/>
      <c r="E17" s="49"/>
      <c r="G17" s="48"/>
      <c r="H17" s="70"/>
      <c r="I17" s="95"/>
      <c r="J17" s="72" t="s">
        <v>122</v>
      </c>
      <c r="K17" s="66">
        <v>13</v>
      </c>
      <c r="L17" s="48"/>
    </row>
    <row r="18" spans="1:12" ht="16.5" customHeight="1">
      <c r="A18" s="109"/>
      <c r="B18" s="102"/>
      <c r="C18" s="64"/>
      <c r="D18" s="64"/>
      <c r="E18" s="48"/>
      <c r="F18" s="48"/>
      <c r="G18" s="84"/>
      <c r="H18" s="87"/>
      <c r="I18" s="96"/>
      <c r="J18" s="74" t="s">
        <v>59</v>
      </c>
      <c r="K18" s="61"/>
      <c r="L18" s="48"/>
    </row>
    <row r="19" spans="1:12" ht="16.5" customHeight="1" thickBot="1">
      <c r="B19" s="48"/>
      <c r="C19" s="24"/>
      <c r="D19" s="63"/>
      <c r="E19" s="48"/>
      <c r="F19" s="48"/>
      <c r="G19" s="48"/>
      <c r="H19" s="70"/>
      <c r="I19" s="97"/>
      <c r="J19" s="73" t="s">
        <v>109</v>
      </c>
      <c r="K19" s="67">
        <v>10</v>
      </c>
      <c r="L19" s="48"/>
    </row>
    <row r="20" spans="1:12" ht="16.5" customHeight="1">
      <c r="B20" s="48"/>
      <c r="C20" s="24"/>
      <c r="D20" s="63"/>
      <c r="L20" s="48"/>
    </row>
    <row r="21" spans="1:12" ht="16.5" customHeight="1" thickBot="1">
      <c r="D21" s="63"/>
      <c r="L21" s="48"/>
    </row>
    <row r="22" spans="1:12" ht="16.5" customHeight="1" thickBot="1">
      <c r="D22" s="63"/>
      <c r="E22" s="95"/>
      <c r="F22" s="72" t="s">
        <v>86</v>
      </c>
      <c r="G22" s="66">
        <v>17</v>
      </c>
      <c r="H22" s="64"/>
      <c r="K22" s="24"/>
      <c r="L22" s="48"/>
    </row>
    <row r="23" spans="1:12" ht="16.5" customHeight="1" thickBot="1">
      <c r="A23" s="99" t="s">
        <v>198</v>
      </c>
      <c r="B23" s="88"/>
      <c r="C23" s="89"/>
      <c r="D23" s="63"/>
      <c r="E23" s="96"/>
      <c r="F23" s="74" t="s">
        <v>208</v>
      </c>
      <c r="G23" s="61"/>
      <c r="L23" s="48"/>
    </row>
    <row r="24" spans="1:12" ht="16.5" customHeight="1" thickBot="1">
      <c r="A24" s="86">
        <v>1</v>
      </c>
      <c r="B24" s="133" t="s">
        <v>170</v>
      </c>
      <c r="C24" s="81"/>
      <c r="D24" s="63"/>
      <c r="E24" s="97"/>
      <c r="F24" s="73" t="s">
        <v>79</v>
      </c>
      <c r="G24" s="67">
        <v>10</v>
      </c>
      <c r="H24" s="79"/>
      <c r="I24" s="95"/>
      <c r="J24" s="72" t="s">
        <v>76</v>
      </c>
      <c r="K24" s="66">
        <v>12</v>
      </c>
      <c r="L24" s="48"/>
    </row>
    <row r="25" spans="1:12" ht="16.5" customHeight="1" thickBot="1">
      <c r="A25" s="82">
        <v>2</v>
      </c>
      <c r="B25" s="142" t="s">
        <v>75</v>
      </c>
      <c r="C25" s="83"/>
      <c r="D25" s="63"/>
      <c r="E25" s="48"/>
      <c r="G25" s="48"/>
      <c r="H25" s="70"/>
      <c r="I25" s="96"/>
      <c r="J25" s="74" t="s">
        <v>60</v>
      </c>
      <c r="K25" s="61"/>
    </row>
    <row r="26" spans="1:12" ht="16.5" customHeight="1" thickBot="1">
      <c r="A26" s="82">
        <v>3</v>
      </c>
      <c r="B26" s="136" t="s">
        <v>122</v>
      </c>
      <c r="C26" s="83"/>
      <c r="D26" s="63"/>
      <c r="E26" s="95"/>
      <c r="F26" s="72" t="s">
        <v>80</v>
      </c>
      <c r="G26" s="66">
        <v>21</v>
      </c>
      <c r="H26" s="80"/>
      <c r="I26" s="97"/>
      <c r="J26" s="73" t="s">
        <v>111</v>
      </c>
      <c r="K26" s="67">
        <v>21</v>
      </c>
      <c r="L26" s="48"/>
    </row>
    <row r="27" spans="1:12" ht="16.5" customHeight="1">
      <c r="A27" s="82">
        <v>4</v>
      </c>
      <c r="B27" s="136" t="s">
        <v>109</v>
      </c>
      <c r="C27" s="83"/>
      <c r="D27" s="63"/>
      <c r="E27" s="96"/>
      <c r="F27" s="74" t="s">
        <v>209</v>
      </c>
      <c r="G27" s="61"/>
      <c r="L27" s="48"/>
    </row>
    <row r="28" spans="1:12" ht="16.5" customHeight="1" thickBot="1">
      <c r="A28" s="82">
        <v>5</v>
      </c>
      <c r="B28" s="136" t="s">
        <v>111</v>
      </c>
      <c r="C28" s="83"/>
      <c r="D28" s="63"/>
      <c r="E28" s="97"/>
      <c r="F28" s="73" t="s">
        <v>81</v>
      </c>
      <c r="G28" s="67">
        <v>9</v>
      </c>
      <c r="H28" s="64"/>
      <c r="K28" s="24"/>
      <c r="L28" s="48"/>
    </row>
    <row r="29" spans="1:12" ht="16.5" customHeight="1" thickBot="1">
      <c r="A29" s="82">
        <v>6</v>
      </c>
      <c r="B29" s="136" t="s">
        <v>76</v>
      </c>
      <c r="C29" s="83"/>
      <c r="D29" s="63"/>
      <c r="E29" s="101"/>
      <c r="F29" s="102"/>
      <c r="G29" s="64"/>
      <c r="H29" s="64"/>
      <c r="K29" s="24"/>
      <c r="L29" s="48"/>
    </row>
    <row r="30" spans="1:12" ht="16.5" customHeight="1">
      <c r="A30" s="82">
        <v>7</v>
      </c>
      <c r="B30" s="136" t="s">
        <v>87</v>
      </c>
      <c r="C30" s="83"/>
      <c r="D30" s="63"/>
      <c r="E30" s="101"/>
      <c r="F30" s="102"/>
      <c r="G30" s="64"/>
      <c r="H30" s="64"/>
      <c r="I30" s="95"/>
      <c r="J30" s="72" t="s">
        <v>87</v>
      </c>
      <c r="K30" s="66">
        <v>28</v>
      </c>
      <c r="L30" s="48"/>
    </row>
    <row r="31" spans="1:12" ht="16.5" customHeight="1">
      <c r="A31" s="82">
        <v>8</v>
      </c>
      <c r="B31" s="136" t="s">
        <v>172</v>
      </c>
      <c r="C31" s="83"/>
      <c r="D31" s="63"/>
      <c r="E31" s="101"/>
      <c r="F31" s="102"/>
      <c r="G31" s="64"/>
      <c r="H31" s="64"/>
      <c r="I31" s="96"/>
      <c r="J31" s="74" t="s">
        <v>61</v>
      </c>
      <c r="K31" s="61"/>
      <c r="L31" s="48"/>
    </row>
    <row r="32" spans="1:12" ht="16.5" customHeight="1" thickBot="1">
      <c r="A32" s="82">
        <v>9</v>
      </c>
      <c r="B32" s="136" t="s">
        <v>110</v>
      </c>
      <c r="C32" s="83"/>
      <c r="D32" s="63"/>
      <c r="I32" s="97"/>
      <c r="J32" s="73" t="s">
        <v>172</v>
      </c>
      <c r="K32" s="67">
        <v>12</v>
      </c>
      <c r="L32" s="48"/>
    </row>
    <row r="33" spans="1:12" ht="16.5" customHeight="1" thickBot="1">
      <c r="A33" s="107">
        <v>10</v>
      </c>
      <c r="B33" s="143" t="s">
        <v>224</v>
      </c>
      <c r="C33" s="106"/>
      <c r="D33" s="63"/>
      <c r="L33" s="48"/>
    </row>
    <row r="34" spans="1:12" ht="16.5" customHeight="1">
      <c r="C34" s="24"/>
      <c r="D34" s="63"/>
      <c r="I34" s="95"/>
      <c r="J34" s="72" t="s">
        <v>84</v>
      </c>
      <c r="K34" s="66">
        <v>14</v>
      </c>
      <c r="L34" s="48"/>
    </row>
    <row r="35" spans="1:12" ht="16.5" customHeight="1">
      <c r="C35" s="24"/>
      <c r="D35" s="64"/>
      <c r="H35" s="64"/>
      <c r="I35" s="96"/>
      <c r="J35" s="74" t="s">
        <v>223</v>
      </c>
      <c r="K35" s="61"/>
      <c r="L35" s="48"/>
    </row>
    <row r="36" spans="1:12" ht="16.5" customHeight="1" thickBot="1">
      <c r="I36" s="97"/>
      <c r="J36" s="73" t="s">
        <v>85</v>
      </c>
      <c r="K36" s="67">
        <v>10</v>
      </c>
      <c r="L36" s="48"/>
    </row>
    <row r="37" spans="1:12" ht="16.5" customHeight="1">
      <c r="D37" s="65"/>
      <c r="L37" s="48"/>
    </row>
  </sheetData>
  <phoneticPr fontId="12" type="noConversion"/>
  <pageMargins left="0.63" right="0.34" top="0.53" bottom="0.56000000000000005" header="0.31496062992125984" footer="0.31496062992125984"/>
  <pageSetup paperSize="9" orientation="portrait"/>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2"/>
  <sheetViews>
    <sheetView topLeftCell="A4" workbookViewId="0">
      <selection activeCell="B2" sqref="B2"/>
    </sheetView>
  </sheetViews>
  <sheetFormatPr defaultColWidth="8.7109375" defaultRowHeight="15"/>
  <cols>
    <col min="1" max="1" width="4.28515625" style="98" customWidth="1"/>
    <col min="2" max="2" width="18.42578125" bestFit="1" customWidth="1"/>
    <col min="3" max="3" width="4.28515625" style="50" customWidth="1"/>
    <col min="4" max="4" width="4.42578125" style="62" customWidth="1"/>
    <col min="5" max="5" width="4.28515625" style="59" customWidth="1"/>
    <col min="6" max="6" width="17.28515625" bestFit="1" customWidth="1"/>
    <col min="7" max="7" width="4.28515625" customWidth="1"/>
    <col min="8" max="8" width="3" style="68" customWidth="1"/>
    <col min="9" max="9" width="4.28515625" style="59" customWidth="1"/>
    <col min="10" max="10" width="17.7109375" customWidth="1"/>
    <col min="11" max="11" width="4.42578125" style="50" customWidth="1"/>
    <col min="12" max="12" width="5.42578125" customWidth="1"/>
  </cols>
  <sheetData>
    <row r="1" spans="1:12" ht="22.5">
      <c r="A1" s="13" t="str">
        <f>TRANSPOSE(Seadista!A9)</f>
        <v>Tallinn Handball Cup 2015</v>
      </c>
    </row>
    <row r="2" spans="1:12" ht="18.75">
      <c r="A2" s="23" t="s">
        <v>113</v>
      </c>
      <c r="G2" s="23"/>
      <c r="H2" s="69"/>
      <c r="I2" s="60"/>
    </row>
    <row r="3" spans="1:12" ht="16.5">
      <c r="A3"/>
      <c r="B3" s="48"/>
      <c r="C3" s="24"/>
      <c r="D3" s="63"/>
      <c r="E3" s="48"/>
      <c r="F3" s="48"/>
      <c r="G3" s="48"/>
      <c r="H3" s="70"/>
      <c r="I3" s="48"/>
      <c r="J3" s="48"/>
      <c r="K3" s="24"/>
      <c r="L3" s="48"/>
    </row>
    <row r="4" spans="1:12" ht="16.5" customHeight="1">
      <c r="A4" s="109"/>
      <c r="B4" s="102"/>
      <c r="C4" s="64"/>
      <c r="D4" s="64"/>
      <c r="E4" s="48"/>
      <c r="F4" s="48"/>
      <c r="G4" s="48"/>
      <c r="H4" s="70"/>
      <c r="I4" s="48"/>
      <c r="J4" s="48"/>
      <c r="K4" s="24"/>
      <c r="L4" s="48"/>
    </row>
    <row r="5" spans="1:12" ht="16.5" customHeight="1" thickBot="1">
      <c r="A5" s="109"/>
      <c r="B5" s="108"/>
      <c r="C5" s="65"/>
      <c r="D5" s="65"/>
      <c r="E5" s="49"/>
      <c r="G5" s="48"/>
      <c r="H5" s="70"/>
      <c r="I5" s="48"/>
      <c r="J5" s="48"/>
      <c r="K5" s="24"/>
      <c r="L5" s="48"/>
    </row>
    <row r="6" spans="1:12" ht="16.5" customHeight="1">
      <c r="A6" s="109"/>
      <c r="B6" s="102"/>
      <c r="C6" s="64"/>
      <c r="D6" s="64"/>
      <c r="E6" s="95"/>
      <c r="F6" s="72" t="s">
        <v>173</v>
      </c>
      <c r="G6" s="66">
        <v>22</v>
      </c>
      <c r="H6" s="64"/>
      <c r="I6" s="48"/>
      <c r="J6" s="48"/>
      <c r="K6" s="24"/>
      <c r="L6" s="48"/>
    </row>
    <row r="7" spans="1:12" ht="16.5" customHeight="1">
      <c r="A7" s="109"/>
      <c r="B7" s="93"/>
      <c r="C7" s="110"/>
      <c r="D7" s="110"/>
      <c r="E7" s="96"/>
      <c r="F7" s="74" t="s">
        <v>206</v>
      </c>
      <c r="G7" s="61"/>
      <c r="H7" s="71"/>
      <c r="I7" s="48"/>
      <c r="K7" s="24"/>
      <c r="L7" s="48"/>
    </row>
    <row r="8" spans="1:12" ht="16.5" customHeight="1" thickBot="1">
      <c r="A8" s="109"/>
      <c r="B8" s="102"/>
      <c r="C8" s="64"/>
      <c r="D8" s="65"/>
      <c r="E8" s="97"/>
      <c r="F8" s="73" t="s">
        <v>174</v>
      </c>
      <c r="G8" s="67">
        <v>12</v>
      </c>
      <c r="H8" s="64"/>
      <c r="I8" s="48"/>
      <c r="J8" s="48"/>
      <c r="K8" s="24"/>
      <c r="L8" s="48"/>
    </row>
    <row r="9" spans="1:12" ht="16.5" customHeight="1" thickBot="1">
      <c r="A9" s="109"/>
      <c r="B9" s="108"/>
      <c r="C9" s="65"/>
      <c r="D9" s="100"/>
      <c r="E9" s="49"/>
      <c r="G9" s="48"/>
      <c r="H9" s="77"/>
      <c r="I9" s="48"/>
      <c r="J9" s="48"/>
      <c r="K9" s="24"/>
      <c r="L9" s="48"/>
    </row>
    <row r="10" spans="1:12" ht="16.5" customHeight="1">
      <c r="A10" s="109"/>
      <c r="B10" s="102"/>
      <c r="C10" s="64"/>
      <c r="D10" s="64"/>
      <c r="E10" s="48"/>
      <c r="F10" s="48"/>
      <c r="G10" s="48"/>
      <c r="H10" s="70"/>
      <c r="I10" s="95"/>
      <c r="J10" s="72" t="s">
        <v>177</v>
      </c>
      <c r="K10" s="66">
        <v>23</v>
      </c>
      <c r="L10" s="48"/>
    </row>
    <row r="11" spans="1:12" ht="15" customHeight="1">
      <c r="A11" s="109"/>
      <c r="B11" s="94"/>
      <c r="C11" s="110"/>
      <c r="D11" s="110"/>
      <c r="E11" s="48"/>
      <c r="F11" s="48"/>
      <c r="G11" s="48"/>
      <c r="H11" s="70"/>
      <c r="I11" s="96"/>
      <c r="J11" s="74" t="s">
        <v>58</v>
      </c>
      <c r="K11" s="61"/>
      <c r="L11" s="48"/>
    </row>
    <row r="12" spans="1:12" ht="16.5" customHeight="1" thickBot="1">
      <c r="A12" s="109"/>
      <c r="B12" s="102"/>
      <c r="C12" s="64"/>
      <c r="D12" s="64"/>
      <c r="E12" s="48"/>
      <c r="F12" s="48"/>
      <c r="G12" s="48"/>
      <c r="H12" s="70"/>
      <c r="I12" s="97"/>
      <c r="J12" s="73" t="s">
        <v>77</v>
      </c>
      <c r="K12" s="67">
        <v>10</v>
      </c>
      <c r="L12" s="48"/>
    </row>
    <row r="13" spans="1:12" ht="16.5" customHeight="1" thickBot="1">
      <c r="A13" s="109"/>
      <c r="B13" s="108"/>
      <c r="C13" s="65"/>
      <c r="D13" s="65"/>
      <c r="E13" s="49"/>
      <c r="F13" s="105"/>
      <c r="G13" s="48"/>
      <c r="H13" s="78"/>
      <c r="I13" s="48"/>
      <c r="J13" s="48"/>
      <c r="K13" s="24"/>
      <c r="L13" s="48"/>
    </row>
    <row r="14" spans="1:12" ht="16.5" customHeight="1">
      <c r="A14" s="109"/>
      <c r="B14" s="102"/>
      <c r="C14" s="64"/>
      <c r="D14" s="64"/>
      <c r="E14" s="95"/>
      <c r="F14" s="72" t="s">
        <v>175</v>
      </c>
      <c r="G14" s="66">
        <v>7</v>
      </c>
      <c r="H14" s="64"/>
      <c r="I14" s="48"/>
      <c r="J14" s="48"/>
      <c r="K14" s="24"/>
      <c r="L14" s="48"/>
    </row>
    <row r="15" spans="1:12" ht="16.5" customHeight="1">
      <c r="A15" s="109"/>
      <c r="B15" s="94"/>
      <c r="C15" s="110"/>
      <c r="D15" s="110"/>
      <c r="E15" s="96"/>
      <c r="F15" s="74" t="s">
        <v>207</v>
      </c>
      <c r="G15" s="61"/>
      <c r="H15" s="71"/>
      <c r="I15" s="48"/>
      <c r="K15" s="24"/>
      <c r="L15" s="48"/>
    </row>
    <row r="16" spans="1:12" ht="16.5" customHeight="1" thickBot="1">
      <c r="A16" s="109"/>
      <c r="B16" s="102"/>
      <c r="C16" s="64"/>
      <c r="D16" s="65"/>
      <c r="E16" s="97"/>
      <c r="F16" s="73" t="s">
        <v>176</v>
      </c>
      <c r="G16" s="67">
        <v>13</v>
      </c>
      <c r="H16" s="64"/>
      <c r="L16" s="48"/>
    </row>
    <row r="17" spans="1:12" ht="16.5" customHeight="1">
      <c r="A17" s="109"/>
      <c r="B17" s="108"/>
      <c r="C17" s="65"/>
      <c r="D17" s="100"/>
      <c r="E17" s="49"/>
      <c r="G17" s="48"/>
      <c r="H17" s="70"/>
      <c r="I17" s="95"/>
      <c r="J17" s="72" t="s">
        <v>149</v>
      </c>
      <c r="K17" s="66">
        <v>11</v>
      </c>
      <c r="L17" s="48"/>
    </row>
    <row r="18" spans="1:12" ht="16.5" customHeight="1">
      <c r="A18" s="109"/>
      <c r="B18" s="102"/>
      <c r="C18" s="64"/>
      <c r="D18" s="64"/>
      <c r="E18" s="48"/>
      <c r="F18" s="48"/>
      <c r="G18" s="84"/>
      <c r="H18" s="87"/>
      <c r="I18" s="96"/>
      <c r="J18" s="74" t="s">
        <v>59</v>
      </c>
      <c r="K18" s="61"/>
      <c r="L18" s="48"/>
    </row>
    <row r="19" spans="1:12" ht="16.5" customHeight="1" thickBot="1">
      <c r="B19" s="48"/>
      <c r="C19" s="24"/>
      <c r="D19" s="63"/>
      <c r="E19" s="48"/>
      <c r="F19" s="48"/>
      <c r="G19" s="48"/>
      <c r="H19" s="70"/>
      <c r="I19" s="97"/>
      <c r="J19" s="73" t="s">
        <v>170</v>
      </c>
      <c r="K19" s="67">
        <v>16</v>
      </c>
      <c r="L19" s="48"/>
    </row>
    <row r="20" spans="1:12" ht="16.5" customHeight="1">
      <c r="B20" s="48"/>
      <c r="C20" s="24"/>
      <c r="D20" s="63"/>
      <c r="L20" s="48"/>
    </row>
    <row r="21" spans="1:12" ht="16.5" customHeight="1" thickBot="1">
      <c r="D21" s="63"/>
      <c r="L21" s="48"/>
    </row>
    <row r="22" spans="1:12" ht="16.5" customHeight="1">
      <c r="D22" s="63"/>
      <c r="E22" s="95"/>
      <c r="F22" s="72" t="s">
        <v>178</v>
      </c>
      <c r="G22" s="66">
        <v>15</v>
      </c>
      <c r="H22" s="64"/>
      <c r="K22" s="24"/>
      <c r="L22" s="48"/>
    </row>
    <row r="23" spans="1:12" ht="16.5" customHeight="1" thickBot="1">
      <c r="A23" s="129"/>
      <c r="B23" s="130"/>
      <c r="C23" s="131"/>
      <c r="D23" s="63"/>
      <c r="E23" s="96"/>
      <c r="F23" s="74" t="s">
        <v>208</v>
      </c>
      <c r="G23" s="61"/>
      <c r="L23" s="48"/>
    </row>
    <row r="24" spans="1:12" ht="16.5" customHeight="1" thickBot="1">
      <c r="A24" s="132"/>
      <c r="B24" s="93"/>
      <c r="C24" s="110"/>
      <c r="D24" s="63"/>
      <c r="E24" s="97"/>
      <c r="F24" s="73" t="s">
        <v>179</v>
      </c>
      <c r="G24" s="67">
        <v>13</v>
      </c>
      <c r="H24" s="79"/>
      <c r="I24" s="95"/>
      <c r="J24" s="72" t="s">
        <v>105</v>
      </c>
      <c r="K24" s="66">
        <v>19</v>
      </c>
      <c r="L24" s="48"/>
    </row>
    <row r="25" spans="1:12" ht="16.5" customHeight="1" thickBot="1">
      <c r="A25" s="132"/>
      <c r="B25" s="123"/>
      <c r="C25" s="110"/>
      <c r="D25" s="63"/>
      <c r="E25" s="48"/>
      <c r="G25" s="48"/>
      <c r="H25" s="70"/>
      <c r="I25" s="96"/>
      <c r="J25" s="74" t="s">
        <v>60</v>
      </c>
      <c r="K25" s="61"/>
    </row>
    <row r="26" spans="1:12" ht="16.5" customHeight="1" thickBot="1">
      <c r="A26" s="132"/>
      <c r="B26" s="93"/>
      <c r="C26" s="110"/>
      <c r="D26" s="63"/>
      <c r="E26" s="95"/>
      <c r="F26" s="72" t="s">
        <v>180</v>
      </c>
      <c r="G26" s="66">
        <v>25</v>
      </c>
      <c r="H26" s="80"/>
      <c r="I26" s="97"/>
      <c r="J26" s="73" t="s">
        <v>225</v>
      </c>
      <c r="K26" s="67">
        <v>18</v>
      </c>
      <c r="L26" s="48"/>
    </row>
    <row r="27" spans="1:12" ht="16.5" customHeight="1">
      <c r="A27" s="132"/>
      <c r="B27" s="94"/>
      <c r="C27" s="110"/>
      <c r="D27" s="63"/>
      <c r="E27" s="96"/>
      <c r="F27" s="74" t="s">
        <v>209</v>
      </c>
      <c r="G27" s="61"/>
      <c r="L27" s="48"/>
    </row>
    <row r="28" spans="1:12" ht="16.5" customHeight="1" thickBot="1">
      <c r="A28" s="132"/>
      <c r="B28" s="94"/>
      <c r="C28" s="110"/>
      <c r="D28" s="63"/>
      <c r="E28" s="97"/>
      <c r="F28" s="73" t="s">
        <v>138</v>
      </c>
      <c r="G28" s="67">
        <v>10</v>
      </c>
      <c r="H28" s="64"/>
      <c r="K28" s="24"/>
      <c r="L28" s="48"/>
    </row>
    <row r="29" spans="1:12" ht="16.5" customHeight="1" thickBot="1">
      <c r="A29" s="132"/>
      <c r="B29" s="94"/>
      <c r="C29" s="110"/>
      <c r="D29" s="63"/>
      <c r="E29" s="101"/>
      <c r="F29" s="102"/>
      <c r="G29" s="64"/>
      <c r="H29" s="64"/>
      <c r="K29" s="24"/>
      <c r="L29" s="48"/>
    </row>
    <row r="30" spans="1:12" ht="16.5" customHeight="1">
      <c r="A30" s="132"/>
      <c r="B30" s="93"/>
      <c r="C30" s="110"/>
      <c r="D30" s="63"/>
      <c r="E30" s="101"/>
      <c r="F30" s="102"/>
      <c r="G30" s="64"/>
      <c r="H30" s="64"/>
      <c r="I30" s="95"/>
      <c r="J30" s="72" t="s">
        <v>169</v>
      </c>
      <c r="K30" s="66">
        <v>21</v>
      </c>
      <c r="L30" s="48"/>
    </row>
    <row r="31" spans="1:12" ht="16.5" customHeight="1" thickBot="1">
      <c r="C31" s="24"/>
      <c r="D31" s="64"/>
      <c r="E31" s="101"/>
      <c r="F31" s="102"/>
      <c r="G31" s="64"/>
      <c r="H31" s="64"/>
      <c r="I31" s="96"/>
      <c r="J31" s="74" t="s">
        <v>61</v>
      </c>
      <c r="K31" s="61"/>
      <c r="L31" s="48"/>
    </row>
    <row r="32" spans="1:12" ht="16.5" customHeight="1" thickBot="1">
      <c r="A32" s="99" t="s">
        <v>198</v>
      </c>
      <c r="B32" s="88"/>
      <c r="C32" s="89"/>
      <c r="I32" s="97"/>
      <c r="J32" s="73" t="s">
        <v>151</v>
      </c>
      <c r="K32" s="67">
        <v>3</v>
      </c>
      <c r="L32" s="48"/>
    </row>
    <row r="33" spans="1:12" ht="16.5" customHeight="1" thickBot="1">
      <c r="A33" s="86">
        <v>1</v>
      </c>
      <c r="B33" s="103" t="s">
        <v>112</v>
      </c>
      <c r="C33" s="81"/>
      <c r="D33" s="65"/>
      <c r="L33" s="48"/>
    </row>
    <row r="34" spans="1:12" ht="16.5" customHeight="1">
      <c r="A34" s="82">
        <v>2</v>
      </c>
      <c r="B34" s="9" t="s">
        <v>77</v>
      </c>
      <c r="C34" s="83"/>
      <c r="I34" s="95"/>
      <c r="J34" s="72" t="s">
        <v>181</v>
      </c>
      <c r="K34" s="66">
        <v>9</v>
      </c>
      <c r="L34" s="48"/>
    </row>
    <row r="35" spans="1:12" ht="16.5" customHeight="1">
      <c r="A35" s="82">
        <v>3</v>
      </c>
      <c r="B35" s="9" t="s">
        <v>170</v>
      </c>
      <c r="C35" s="83"/>
      <c r="H35" s="64"/>
      <c r="I35" s="96"/>
      <c r="J35" s="74" t="s">
        <v>223</v>
      </c>
      <c r="K35" s="61"/>
      <c r="L35" s="48"/>
    </row>
    <row r="36" spans="1:12" ht="16.5" customHeight="1" thickBot="1">
      <c r="A36" s="82">
        <v>4</v>
      </c>
      <c r="B36" s="93" t="s">
        <v>149</v>
      </c>
      <c r="C36" s="83"/>
      <c r="I36" s="97"/>
      <c r="J36" s="73" t="s">
        <v>182</v>
      </c>
      <c r="K36" s="67">
        <v>8</v>
      </c>
      <c r="L36" s="48"/>
    </row>
    <row r="37" spans="1:12" ht="16.5" customHeight="1">
      <c r="A37" s="82">
        <v>5</v>
      </c>
      <c r="B37" s="84" t="s">
        <v>105</v>
      </c>
      <c r="C37" s="83"/>
      <c r="L37" s="48"/>
    </row>
    <row r="38" spans="1:12" ht="16.5">
      <c r="A38" s="82">
        <v>6</v>
      </c>
      <c r="B38" s="84" t="s">
        <v>225</v>
      </c>
      <c r="C38" s="83"/>
    </row>
    <row r="39" spans="1:12" ht="16.5">
      <c r="A39" s="82">
        <v>7</v>
      </c>
      <c r="B39" s="84" t="s">
        <v>169</v>
      </c>
      <c r="C39" s="83"/>
    </row>
    <row r="40" spans="1:12" ht="16.5">
      <c r="A40" s="82">
        <v>8</v>
      </c>
      <c r="B40" s="84" t="s">
        <v>151</v>
      </c>
      <c r="C40" s="83"/>
    </row>
    <row r="41" spans="1:12" ht="16.5">
      <c r="A41" s="82">
        <v>9</v>
      </c>
      <c r="B41" s="84" t="s">
        <v>121</v>
      </c>
      <c r="C41" s="83"/>
    </row>
    <row r="42" spans="1:12" ht="17.25" thickBot="1">
      <c r="A42" s="107">
        <v>10</v>
      </c>
      <c r="B42" s="105" t="s">
        <v>30</v>
      </c>
      <c r="C42" s="106"/>
    </row>
  </sheetData>
  <phoneticPr fontId="12" type="noConversion"/>
  <pageMargins left="0.63" right="0.34" top="0.53" bottom="0.56000000000000005" header="0.31496062992125984" footer="0.31496062992125984"/>
  <pageSetup paperSize="9" orientation="portrait"/>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7"/>
  <sheetViews>
    <sheetView workbookViewId="0">
      <selection activeCell="B2" sqref="B2"/>
    </sheetView>
  </sheetViews>
  <sheetFormatPr defaultColWidth="8.7109375" defaultRowHeight="15"/>
  <cols>
    <col min="1" max="1" width="4.28515625" style="98" customWidth="1"/>
    <col min="2" max="2" width="18.42578125" bestFit="1" customWidth="1"/>
    <col min="3" max="3" width="4.28515625" style="50" customWidth="1"/>
    <col min="4" max="4" width="4.42578125" style="62" customWidth="1"/>
    <col min="5" max="5" width="4.28515625" style="59" customWidth="1"/>
    <col min="6" max="6" width="17.28515625" bestFit="1" customWidth="1"/>
    <col min="7" max="7" width="4.28515625" customWidth="1"/>
    <col min="8" max="8" width="3" style="68" customWidth="1"/>
    <col min="9" max="9" width="4.28515625" style="59" customWidth="1"/>
    <col min="10" max="10" width="17.7109375" customWidth="1"/>
    <col min="11" max="11" width="4.42578125" style="50" customWidth="1"/>
    <col min="12" max="12" width="5.42578125" customWidth="1"/>
  </cols>
  <sheetData>
    <row r="1" spans="1:12" ht="22.5">
      <c r="A1" s="13" t="str">
        <f>TRANSPOSE(Seadista!A9)</f>
        <v>Tallinn Handball Cup 2015</v>
      </c>
    </row>
    <row r="2" spans="1:12" ht="18.75">
      <c r="A2" s="23" t="s">
        <v>114</v>
      </c>
      <c r="G2" s="23"/>
      <c r="H2" s="69"/>
      <c r="I2" s="60"/>
    </row>
    <row r="3" spans="1:12" ht="16.5">
      <c r="A3"/>
      <c r="B3" s="48"/>
      <c r="C3" s="24"/>
      <c r="D3" s="63"/>
      <c r="E3" s="48"/>
      <c r="F3" s="48"/>
      <c r="G3" s="48"/>
      <c r="H3" s="70"/>
      <c r="I3" s="48"/>
      <c r="J3" s="48"/>
      <c r="K3" s="24"/>
      <c r="L3" s="48"/>
    </row>
    <row r="4" spans="1:12" ht="16.5" customHeight="1">
      <c r="A4" s="109"/>
      <c r="B4" s="102"/>
      <c r="C4" s="64"/>
      <c r="D4" s="64"/>
      <c r="E4" s="48"/>
      <c r="F4" s="48"/>
      <c r="G4" s="48"/>
      <c r="H4" s="70"/>
      <c r="I4" s="48"/>
      <c r="J4" s="48"/>
      <c r="K4" s="24"/>
      <c r="L4" s="48"/>
    </row>
    <row r="5" spans="1:12" ht="16.5" customHeight="1" thickBot="1">
      <c r="A5" s="109"/>
      <c r="B5" s="108"/>
      <c r="C5" s="65"/>
      <c r="D5" s="65"/>
      <c r="E5" s="49"/>
      <c r="G5" s="48"/>
      <c r="H5" s="70"/>
      <c r="I5" s="48"/>
      <c r="J5" s="48"/>
      <c r="K5" s="24"/>
      <c r="L5" s="48"/>
    </row>
    <row r="6" spans="1:12" ht="16.5" customHeight="1" thickBot="1">
      <c r="A6" s="99" t="s">
        <v>198</v>
      </c>
      <c r="B6" s="88"/>
      <c r="C6" s="89"/>
      <c r="D6" s="64"/>
      <c r="E6" s="95"/>
      <c r="F6" s="72" t="s">
        <v>44</v>
      </c>
      <c r="G6" s="66">
        <v>15</v>
      </c>
      <c r="H6" s="64"/>
      <c r="I6" s="48"/>
      <c r="J6" s="48"/>
      <c r="K6" s="24"/>
      <c r="L6" s="48"/>
    </row>
    <row r="7" spans="1:12" ht="16.5" customHeight="1">
      <c r="A7" s="86">
        <v>1</v>
      </c>
      <c r="B7" s="133" t="s">
        <v>105</v>
      </c>
      <c r="C7" s="81"/>
      <c r="D7" s="110"/>
      <c r="E7" s="96"/>
      <c r="F7" s="74" t="s">
        <v>206</v>
      </c>
      <c r="G7" s="61"/>
      <c r="H7" s="71"/>
      <c r="I7" s="48"/>
      <c r="K7" s="24"/>
      <c r="L7" s="48"/>
    </row>
    <row r="8" spans="1:12" ht="16.5" customHeight="1" thickBot="1">
      <c r="A8" s="82">
        <v>2</v>
      </c>
      <c r="B8" s="134" t="s">
        <v>220</v>
      </c>
      <c r="C8" s="83"/>
      <c r="D8" s="65"/>
      <c r="E8" s="97"/>
      <c r="F8" s="73" t="s">
        <v>45</v>
      </c>
      <c r="G8" s="67">
        <v>7</v>
      </c>
      <c r="H8" s="64"/>
      <c r="I8" s="48"/>
      <c r="J8" s="48"/>
      <c r="K8" s="24"/>
      <c r="L8" s="48"/>
    </row>
    <row r="9" spans="1:12" ht="16.5" customHeight="1" thickBot="1">
      <c r="A9" s="82">
        <v>3</v>
      </c>
      <c r="B9" s="134" t="s">
        <v>104</v>
      </c>
      <c r="C9" s="83"/>
      <c r="D9" s="100"/>
      <c r="E9" s="49"/>
      <c r="G9" s="48"/>
      <c r="H9" s="77"/>
      <c r="I9" s="48"/>
      <c r="J9" s="48"/>
      <c r="K9" s="24"/>
      <c r="L9" s="48"/>
    </row>
    <row r="10" spans="1:12" ht="16.5" customHeight="1">
      <c r="A10" s="82">
        <v>4</v>
      </c>
      <c r="B10" s="100" t="s">
        <v>102</v>
      </c>
      <c r="C10" s="83"/>
      <c r="D10" s="64"/>
      <c r="E10" s="48"/>
      <c r="F10" s="48"/>
      <c r="G10" s="48"/>
      <c r="H10" s="70"/>
      <c r="I10" s="95"/>
      <c r="J10" s="72" t="s">
        <v>105</v>
      </c>
      <c r="K10" s="66">
        <v>16</v>
      </c>
      <c r="L10" s="48"/>
    </row>
    <row r="11" spans="1:12" ht="15" customHeight="1">
      <c r="A11" s="82">
        <v>5</v>
      </c>
      <c r="B11" s="134" t="s">
        <v>149</v>
      </c>
      <c r="C11" s="83"/>
      <c r="D11" s="110"/>
      <c r="E11" s="48"/>
      <c r="F11" s="48"/>
      <c r="G11" s="48"/>
      <c r="H11" s="70"/>
      <c r="I11" s="96"/>
      <c r="J11" s="74" t="s">
        <v>58</v>
      </c>
      <c r="K11" s="61"/>
      <c r="L11" s="48"/>
    </row>
    <row r="12" spans="1:12" ht="16.5" customHeight="1" thickBot="1">
      <c r="A12" s="82">
        <v>6</v>
      </c>
      <c r="B12" s="134" t="s">
        <v>196</v>
      </c>
      <c r="C12" s="83"/>
      <c r="D12" s="64"/>
      <c r="E12" s="48"/>
      <c r="F12" s="48"/>
      <c r="G12" s="48"/>
      <c r="H12" s="70"/>
      <c r="I12" s="97"/>
      <c r="J12" s="73" t="s">
        <v>220</v>
      </c>
      <c r="K12" s="67">
        <v>15</v>
      </c>
      <c r="L12" s="48"/>
    </row>
    <row r="13" spans="1:12" ht="16.5" customHeight="1" thickBot="1">
      <c r="A13" s="82">
        <v>7</v>
      </c>
      <c r="B13" s="134" t="s">
        <v>225</v>
      </c>
      <c r="C13" s="83"/>
      <c r="D13" s="65"/>
      <c r="E13" s="49"/>
      <c r="F13" s="105"/>
      <c r="G13" s="48"/>
      <c r="H13" s="78"/>
      <c r="I13" s="48"/>
      <c r="J13" s="48"/>
      <c r="K13" s="24"/>
      <c r="L13" s="48"/>
    </row>
    <row r="14" spans="1:12" ht="16.5" customHeight="1">
      <c r="A14" s="82">
        <v>8</v>
      </c>
      <c r="B14" s="134" t="s">
        <v>30</v>
      </c>
      <c r="C14" s="83"/>
      <c r="D14" s="64"/>
      <c r="E14" s="95"/>
      <c r="F14" s="72" t="s">
        <v>46</v>
      </c>
      <c r="G14" s="66">
        <v>20</v>
      </c>
      <c r="H14" s="64"/>
      <c r="I14" s="48"/>
      <c r="J14" s="48"/>
      <c r="K14" s="24"/>
      <c r="L14" s="48"/>
    </row>
    <row r="15" spans="1:12" ht="16.5" customHeight="1" thickBot="1">
      <c r="A15" s="107">
        <v>9</v>
      </c>
      <c r="B15" s="141" t="s">
        <v>121</v>
      </c>
      <c r="C15" s="106"/>
      <c r="D15" s="110"/>
      <c r="E15" s="96"/>
      <c r="F15" s="74" t="s">
        <v>207</v>
      </c>
      <c r="G15" s="61"/>
      <c r="H15" s="71"/>
      <c r="I15" s="48"/>
      <c r="K15" s="24"/>
      <c r="L15" s="48"/>
    </row>
    <row r="16" spans="1:12" ht="16.5" customHeight="1" thickBot="1">
      <c r="A16" s="109"/>
      <c r="B16" s="102"/>
      <c r="C16" s="64"/>
      <c r="D16" s="65"/>
      <c r="E16" s="97"/>
      <c r="F16" s="73" t="s">
        <v>132</v>
      </c>
      <c r="G16" s="67">
        <v>3</v>
      </c>
      <c r="H16" s="64"/>
      <c r="L16" s="48"/>
    </row>
    <row r="17" spans="1:12" ht="16.5" customHeight="1">
      <c r="A17" s="71"/>
      <c r="B17" s="93"/>
      <c r="C17" s="94"/>
      <c r="D17" s="65"/>
      <c r="E17" s="49"/>
      <c r="G17" s="48"/>
      <c r="H17" s="70"/>
      <c r="I17" s="95"/>
      <c r="J17" s="72" t="s">
        <v>104</v>
      </c>
      <c r="K17" s="66">
        <v>11</v>
      </c>
      <c r="L17" s="48"/>
    </row>
    <row r="18" spans="1:12" ht="16.5" customHeight="1">
      <c r="A18" s="109"/>
      <c r="B18" s="102"/>
      <c r="C18" s="64"/>
      <c r="D18" s="64"/>
      <c r="E18" s="48"/>
      <c r="F18" s="48"/>
      <c r="G18" s="84"/>
      <c r="H18" s="87"/>
      <c r="I18" s="96"/>
      <c r="J18" s="74" t="s">
        <v>59</v>
      </c>
      <c r="K18" s="61"/>
      <c r="L18" s="48"/>
    </row>
    <row r="19" spans="1:12" ht="16.5" customHeight="1" thickBot="1">
      <c r="A19" s="109"/>
      <c r="B19" s="108"/>
      <c r="C19" s="65"/>
      <c r="D19" s="71"/>
      <c r="E19" s="48"/>
      <c r="F19" s="48"/>
      <c r="G19" s="48"/>
      <c r="H19" s="70"/>
      <c r="I19" s="97"/>
      <c r="J19" s="73" t="s">
        <v>102</v>
      </c>
      <c r="K19" s="67">
        <v>9</v>
      </c>
      <c r="L19" s="48"/>
    </row>
    <row r="20" spans="1:12" ht="16.5" customHeight="1">
      <c r="A20" s="109"/>
      <c r="B20" s="102"/>
      <c r="C20" s="64"/>
      <c r="D20" s="64"/>
      <c r="L20" s="48"/>
    </row>
    <row r="21" spans="1:12" ht="16.5" customHeight="1" thickBot="1">
      <c r="D21" s="63"/>
      <c r="L21" s="48"/>
    </row>
    <row r="22" spans="1:12" ht="16.5" customHeight="1">
      <c r="A22" s="129"/>
      <c r="B22" s="130"/>
      <c r="C22" s="131"/>
      <c r="D22" s="63"/>
      <c r="E22" s="95"/>
      <c r="F22" s="72" t="s">
        <v>47</v>
      </c>
      <c r="G22" s="66">
        <v>2</v>
      </c>
      <c r="H22" s="64"/>
      <c r="K22" s="24"/>
      <c r="L22" s="48"/>
    </row>
    <row r="23" spans="1:12" ht="16.5" customHeight="1" thickBot="1">
      <c r="A23" s="132"/>
      <c r="B23" s="93"/>
      <c r="C23" s="110"/>
      <c r="D23" s="63"/>
      <c r="E23" s="96"/>
      <c r="F23" s="74" t="s">
        <v>208</v>
      </c>
      <c r="G23" s="61"/>
      <c r="L23" s="48"/>
    </row>
    <row r="24" spans="1:12" ht="16.5" customHeight="1" thickBot="1">
      <c r="A24" s="49"/>
      <c r="B24" s="105"/>
      <c r="C24" s="48"/>
      <c r="D24" s="78"/>
      <c r="E24" s="97"/>
      <c r="F24" s="73" t="s">
        <v>149</v>
      </c>
      <c r="G24" s="67">
        <v>16</v>
      </c>
      <c r="H24" s="79"/>
      <c r="I24" s="95"/>
      <c r="J24" s="72" t="s">
        <v>149</v>
      </c>
      <c r="K24" s="66">
        <v>17</v>
      </c>
      <c r="L24" s="48"/>
    </row>
    <row r="25" spans="1:12" ht="16.5" customHeight="1" thickBot="1">
      <c r="A25" s="95"/>
      <c r="B25" s="72" t="s">
        <v>42</v>
      </c>
      <c r="C25" s="66">
        <v>3</v>
      </c>
      <c r="D25" s="64"/>
      <c r="E25" s="48"/>
      <c r="G25" s="48"/>
      <c r="H25" s="70"/>
      <c r="I25" s="96"/>
      <c r="J25" s="74" t="s">
        <v>60</v>
      </c>
      <c r="K25" s="61"/>
    </row>
    <row r="26" spans="1:12" ht="16.5" customHeight="1" thickBot="1">
      <c r="A26" s="96"/>
      <c r="B26" s="74"/>
      <c r="C26" s="61"/>
      <c r="D26" s="71"/>
      <c r="E26" s="95"/>
      <c r="F26" s="72" t="s">
        <v>230</v>
      </c>
      <c r="G26" s="66">
        <v>12</v>
      </c>
      <c r="H26" s="80"/>
      <c r="I26" s="97"/>
      <c r="J26" s="73" t="s">
        <v>196</v>
      </c>
      <c r="K26" s="67">
        <v>8</v>
      </c>
      <c r="L26" s="48"/>
    </row>
    <row r="27" spans="1:12" ht="16.5" customHeight="1" thickBot="1">
      <c r="A27" s="97"/>
      <c r="B27" s="73" t="s">
        <v>43</v>
      </c>
      <c r="C27" s="67">
        <v>16</v>
      </c>
      <c r="D27" s="64"/>
      <c r="E27" s="96"/>
      <c r="F27" s="74" t="s">
        <v>209</v>
      </c>
      <c r="G27" s="61"/>
      <c r="L27" s="48"/>
    </row>
    <row r="28" spans="1:12" ht="16.5" customHeight="1" thickBot="1">
      <c r="E28" s="97"/>
      <c r="F28" s="73" t="s">
        <v>48</v>
      </c>
      <c r="G28" s="67">
        <v>11</v>
      </c>
      <c r="H28" s="64"/>
      <c r="K28" s="24"/>
      <c r="L28" s="48"/>
    </row>
    <row r="29" spans="1:12" ht="16.5" customHeight="1" thickBot="1">
      <c r="E29" s="101"/>
      <c r="F29" s="102"/>
      <c r="G29" s="64"/>
      <c r="H29" s="64"/>
      <c r="K29" s="24"/>
      <c r="L29" s="48"/>
    </row>
    <row r="30" spans="1:12" ht="16.5" customHeight="1">
      <c r="E30" s="101"/>
      <c r="F30" s="102"/>
      <c r="G30" s="64"/>
      <c r="H30" s="64"/>
      <c r="I30" s="95"/>
      <c r="J30" s="72" t="s">
        <v>148</v>
      </c>
      <c r="K30" s="66">
        <v>5</v>
      </c>
      <c r="L30" s="48"/>
    </row>
    <row r="31" spans="1:12" ht="16.5" customHeight="1">
      <c r="E31" s="101"/>
      <c r="F31" s="102"/>
      <c r="G31" s="64"/>
      <c r="H31" s="64"/>
      <c r="I31" s="96"/>
      <c r="J31" s="74" t="s">
        <v>61</v>
      </c>
      <c r="K31" s="61"/>
      <c r="L31" s="48"/>
    </row>
    <row r="32" spans="1:12" ht="16.5" customHeight="1" thickBot="1">
      <c r="I32" s="97"/>
      <c r="J32" s="73" t="s">
        <v>225</v>
      </c>
      <c r="K32" s="67">
        <v>19</v>
      </c>
      <c r="L32" s="48"/>
    </row>
    <row r="33" spans="8:12" ht="16.5" customHeight="1">
      <c r="L33" s="48"/>
    </row>
    <row r="34" spans="8:12" ht="16.5" customHeight="1">
      <c r="I34" s="109"/>
      <c r="J34" s="102"/>
      <c r="K34" s="64"/>
      <c r="L34" s="48"/>
    </row>
    <row r="35" spans="8:12" ht="16.5" customHeight="1">
      <c r="H35" s="64"/>
      <c r="I35" s="109"/>
      <c r="J35" s="108"/>
      <c r="K35" s="65"/>
      <c r="L35" s="48"/>
    </row>
    <row r="36" spans="8:12" ht="16.5" customHeight="1">
      <c r="I36" s="109"/>
      <c r="J36" s="102"/>
      <c r="K36" s="64"/>
      <c r="L36" s="48"/>
    </row>
    <row r="37" spans="8:12" ht="16.5" customHeight="1">
      <c r="L37" s="48"/>
    </row>
  </sheetData>
  <phoneticPr fontId="12" type="noConversion"/>
  <pageMargins left="0.63" right="0.34" top="0.53" bottom="0.56000000000000005" header="0.31496062992125984" footer="0.31496062992125984"/>
  <pageSetup paperSize="9" orientation="portrait"/>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4"/>
  <sheetViews>
    <sheetView topLeftCell="A6" workbookViewId="0">
      <selection activeCell="B2" sqref="B2"/>
    </sheetView>
  </sheetViews>
  <sheetFormatPr defaultColWidth="8.7109375" defaultRowHeight="15"/>
  <cols>
    <col min="1" max="1" width="4.28515625" style="98" customWidth="1"/>
    <col min="2" max="2" width="19" bestFit="1" customWidth="1"/>
    <col min="3" max="3" width="4.28515625" style="50" customWidth="1"/>
    <col min="4" max="4" width="4.42578125" style="62" customWidth="1"/>
    <col min="5" max="5" width="4.28515625" style="59" customWidth="1"/>
    <col min="6" max="6" width="17.28515625" bestFit="1" customWidth="1"/>
    <col min="7" max="7" width="4.28515625" customWidth="1"/>
    <col min="8" max="8" width="3" style="68" customWidth="1"/>
    <col min="9" max="9" width="4.28515625" style="59" customWidth="1"/>
    <col min="10" max="10" width="17.28515625" customWidth="1"/>
    <col min="11" max="11" width="4.42578125" style="50" customWidth="1"/>
    <col min="12" max="12" width="5.42578125" customWidth="1"/>
  </cols>
  <sheetData>
    <row r="1" spans="1:12" ht="22.5">
      <c r="A1" s="13" t="str">
        <f>TRANSPOSE(Seadista!A9)</f>
        <v>Tallinn Handball Cup 2015</v>
      </c>
    </row>
    <row r="2" spans="1:12" ht="18.75">
      <c r="A2" s="23" t="s">
        <v>18</v>
      </c>
      <c r="G2" s="23"/>
      <c r="H2" s="69"/>
      <c r="I2" s="60"/>
    </row>
    <row r="3" spans="1:12" ht="16.5">
      <c r="A3"/>
      <c r="B3" s="48"/>
      <c r="C3" s="24"/>
      <c r="D3" s="63"/>
      <c r="E3" s="48"/>
      <c r="F3" s="48"/>
      <c r="G3" s="48"/>
      <c r="H3" s="70"/>
      <c r="I3" s="48"/>
      <c r="J3" s="48"/>
      <c r="K3" s="24"/>
      <c r="L3" s="48"/>
    </row>
    <row r="4" spans="1:12" ht="16.5" customHeight="1">
      <c r="A4" s="109"/>
      <c r="B4" s="102"/>
      <c r="C4" s="64"/>
      <c r="D4" s="64"/>
      <c r="E4" s="48"/>
      <c r="F4" s="48"/>
      <c r="G4" s="48"/>
      <c r="H4" s="70"/>
      <c r="I4" s="48"/>
      <c r="J4" s="48"/>
      <c r="K4" s="24"/>
      <c r="L4" s="48"/>
    </row>
    <row r="5" spans="1:12" ht="16.5" customHeight="1" thickBot="1">
      <c r="A5" s="109"/>
      <c r="B5" s="108"/>
      <c r="C5" s="65"/>
      <c r="D5" s="65"/>
      <c r="E5" s="49"/>
      <c r="G5" s="48"/>
      <c r="H5" s="70"/>
      <c r="I5" s="48"/>
      <c r="J5" s="48"/>
      <c r="K5" s="24"/>
      <c r="L5" s="48"/>
    </row>
    <row r="6" spans="1:12" ht="16.5" customHeight="1">
      <c r="A6" s="109"/>
      <c r="B6" s="102"/>
      <c r="C6" s="64"/>
      <c r="D6" s="64"/>
      <c r="E6" s="95"/>
      <c r="F6" s="72" t="s">
        <v>19</v>
      </c>
      <c r="G6" s="66">
        <v>28</v>
      </c>
      <c r="H6" s="64"/>
      <c r="I6" s="48"/>
      <c r="J6" s="48"/>
      <c r="K6" s="24"/>
      <c r="L6" s="48"/>
    </row>
    <row r="7" spans="1:12" ht="16.5" customHeight="1">
      <c r="A7" s="109"/>
      <c r="B7" s="93"/>
      <c r="C7" s="110"/>
      <c r="D7" s="110"/>
      <c r="E7" s="96"/>
      <c r="F7" s="74" t="s">
        <v>206</v>
      </c>
      <c r="G7" s="61"/>
      <c r="H7" s="71"/>
      <c r="I7" s="48"/>
      <c r="K7" s="24"/>
      <c r="L7" s="48"/>
    </row>
    <row r="8" spans="1:12" ht="16.5" customHeight="1" thickBot="1">
      <c r="A8" s="109"/>
      <c r="B8" s="102"/>
      <c r="C8" s="64"/>
      <c r="D8" s="65"/>
      <c r="E8" s="97"/>
      <c r="F8" s="73" t="s">
        <v>20</v>
      </c>
      <c r="G8" s="67">
        <v>17</v>
      </c>
      <c r="H8" s="64"/>
      <c r="I8" s="48"/>
      <c r="J8" s="48"/>
      <c r="K8" s="24"/>
      <c r="L8" s="48"/>
    </row>
    <row r="9" spans="1:12" ht="16.5" customHeight="1" thickBot="1">
      <c r="A9" s="109"/>
      <c r="B9" s="108"/>
      <c r="C9" s="65"/>
      <c r="D9" s="100"/>
      <c r="E9" s="49"/>
      <c r="G9" s="48"/>
      <c r="H9" s="77"/>
      <c r="I9" s="48"/>
      <c r="J9" s="48"/>
      <c r="K9" s="24"/>
      <c r="L9" s="48"/>
    </row>
    <row r="10" spans="1:12" ht="16.5" customHeight="1">
      <c r="A10" s="109"/>
      <c r="B10" s="102"/>
      <c r="C10" s="64"/>
      <c r="D10" s="64"/>
      <c r="E10" s="48"/>
      <c r="F10" s="48"/>
      <c r="G10" s="48"/>
      <c r="H10" s="70"/>
      <c r="I10" s="95"/>
      <c r="J10" s="72" t="s">
        <v>21</v>
      </c>
      <c r="K10" s="66">
        <v>32</v>
      </c>
      <c r="L10" s="48"/>
    </row>
    <row r="11" spans="1:12" ht="15" customHeight="1">
      <c r="B11" s="48"/>
      <c r="C11" s="24"/>
      <c r="D11" s="63"/>
      <c r="E11" s="48"/>
      <c r="F11" s="48"/>
      <c r="G11" s="48"/>
      <c r="H11" s="70"/>
      <c r="I11" s="96"/>
      <c r="J11" s="74" t="s">
        <v>58</v>
      </c>
      <c r="K11" s="61"/>
      <c r="L11" s="48"/>
    </row>
    <row r="12" spans="1:12" ht="16.5" customHeight="1" thickBot="1">
      <c r="A12" s="109"/>
      <c r="B12" s="102"/>
      <c r="C12" s="64"/>
      <c r="D12" s="64"/>
      <c r="E12" s="48"/>
      <c r="F12" s="48"/>
      <c r="G12" s="48"/>
      <c r="H12" s="70"/>
      <c r="I12" s="97"/>
      <c r="J12" s="73" t="s">
        <v>196</v>
      </c>
      <c r="K12" s="67">
        <v>14</v>
      </c>
      <c r="L12" s="48"/>
    </row>
    <row r="13" spans="1:12" ht="16.5" customHeight="1" thickBot="1">
      <c r="A13" s="109"/>
      <c r="B13" s="108"/>
      <c r="C13" s="65"/>
      <c r="D13" s="65"/>
      <c r="E13" s="49"/>
      <c r="G13" s="48"/>
      <c r="H13" s="78"/>
      <c r="I13" s="48"/>
      <c r="J13" s="48"/>
      <c r="K13" s="24"/>
      <c r="L13" s="48"/>
    </row>
    <row r="14" spans="1:12" ht="16.5" customHeight="1" thickBot="1">
      <c r="A14" s="99" t="s">
        <v>198</v>
      </c>
      <c r="B14" s="88"/>
      <c r="C14" s="89"/>
      <c r="D14" s="64"/>
      <c r="E14" s="95"/>
      <c r="F14" s="72" t="s">
        <v>23</v>
      </c>
      <c r="G14" s="66">
        <v>13</v>
      </c>
      <c r="H14" s="64"/>
      <c r="I14" s="48"/>
      <c r="J14" s="48"/>
      <c r="K14" s="24"/>
      <c r="L14" s="48"/>
    </row>
    <row r="15" spans="1:12" ht="16.5" customHeight="1">
      <c r="A15" s="86">
        <v>1</v>
      </c>
      <c r="B15" s="133" t="s">
        <v>77</v>
      </c>
      <c r="C15" s="81"/>
      <c r="D15" s="110"/>
      <c r="E15" s="96"/>
      <c r="F15" s="74" t="s">
        <v>207</v>
      </c>
      <c r="G15" s="61"/>
      <c r="H15" s="71"/>
      <c r="I15" s="48"/>
      <c r="K15" s="24"/>
      <c r="L15" s="48"/>
    </row>
    <row r="16" spans="1:12" ht="16.5" customHeight="1" thickBot="1">
      <c r="A16" s="82">
        <v>2</v>
      </c>
      <c r="B16" s="134" t="s">
        <v>196</v>
      </c>
      <c r="C16" s="83"/>
      <c r="D16" s="65"/>
      <c r="E16" s="97"/>
      <c r="F16" s="73" t="s">
        <v>24</v>
      </c>
      <c r="G16" s="67">
        <v>7</v>
      </c>
      <c r="H16" s="64"/>
      <c r="L16" s="48"/>
    </row>
    <row r="17" spans="1:12" ht="16.5" customHeight="1">
      <c r="A17" s="82">
        <v>3</v>
      </c>
      <c r="B17" s="134" t="s">
        <v>31</v>
      </c>
      <c r="C17" s="83"/>
      <c r="D17" s="65"/>
      <c r="E17" s="49"/>
      <c r="G17" s="48"/>
      <c r="H17" s="70"/>
      <c r="I17" s="95"/>
      <c r="J17" s="72" t="s">
        <v>22</v>
      </c>
      <c r="K17" s="66">
        <v>39</v>
      </c>
      <c r="L17" s="48"/>
    </row>
    <row r="18" spans="1:12" ht="16.5" customHeight="1">
      <c r="A18" s="82">
        <v>4</v>
      </c>
      <c r="B18" s="100" t="s">
        <v>210</v>
      </c>
      <c r="C18" s="83"/>
      <c r="D18" s="65"/>
      <c r="E18" s="48"/>
      <c r="F18" s="48"/>
      <c r="G18" s="84"/>
      <c r="H18" s="87"/>
      <c r="I18" s="96"/>
      <c r="J18" s="74" t="s">
        <v>59</v>
      </c>
      <c r="K18" s="61"/>
      <c r="L18" s="48"/>
    </row>
    <row r="19" spans="1:12" ht="16.5" customHeight="1" thickBot="1">
      <c r="A19" s="82">
        <v>5</v>
      </c>
      <c r="B19" s="100" t="s">
        <v>211</v>
      </c>
      <c r="C19" s="83"/>
      <c r="D19" s="65"/>
      <c r="E19" s="48"/>
      <c r="F19" s="48"/>
      <c r="G19" s="48"/>
      <c r="H19" s="70"/>
      <c r="I19" s="97"/>
      <c r="J19" s="73" t="s">
        <v>210</v>
      </c>
      <c r="K19" s="67">
        <v>17</v>
      </c>
      <c r="L19" s="48"/>
    </row>
    <row r="20" spans="1:12" ht="16.5" customHeight="1">
      <c r="A20" s="82">
        <v>6</v>
      </c>
      <c r="B20" s="100" t="s">
        <v>125</v>
      </c>
      <c r="C20" s="83"/>
      <c r="D20" s="100"/>
      <c r="E20" s="95"/>
      <c r="F20" s="72" t="s">
        <v>135</v>
      </c>
      <c r="G20" s="66">
        <v>22</v>
      </c>
      <c r="H20" s="64"/>
      <c r="I20" s="48"/>
      <c r="J20" s="48"/>
      <c r="K20" s="24"/>
      <c r="L20" s="48"/>
    </row>
    <row r="21" spans="1:12" ht="16.5" customHeight="1">
      <c r="A21" s="82">
        <v>7</v>
      </c>
      <c r="B21" s="134" t="s">
        <v>28</v>
      </c>
      <c r="C21" s="83"/>
      <c r="D21" s="64"/>
      <c r="E21" s="96"/>
      <c r="F21" s="74" t="s">
        <v>208</v>
      </c>
      <c r="G21" s="61"/>
      <c r="H21" s="71"/>
      <c r="I21" s="48"/>
      <c r="K21" s="24"/>
      <c r="L21" s="48"/>
    </row>
    <row r="22" spans="1:12" ht="16.5" customHeight="1" thickBot="1">
      <c r="A22" s="107">
        <v>8</v>
      </c>
      <c r="B22" s="141" t="s">
        <v>29</v>
      </c>
      <c r="C22" s="106"/>
      <c r="D22" s="63"/>
      <c r="E22" s="97"/>
      <c r="F22" s="73" t="s">
        <v>79</v>
      </c>
      <c r="G22" s="67">
        <v>11</v>
      </c>
      <c r="H22" s="64"/>
      <c r="I22" s="48"/>
      <c r="J22" s="48"/>
      <c r="K22" s="24"/>
      <c r="L22" s="48"/>
    </row>
    <row r="23" spans="1:12" ht="16.5" customHeight="1" thickBot="1">
      <c r="C23" s="24"/>
      <c r="D23" s="63"/>
      <c r="E23" s="49"/>
      <c r="G23" s="48"/>
      <c r="H23" s="77"/>
      <c r="I23" s="48"/>
      <c r="J23" s="48"/>
      <c r="K23" s="24"/>
      <c r="L23" s="48"/>
    </row>
    <row r="24" spans="1:12" ht="16.5" customHeight="1">
      <c r="C24" s="24"/>
      <c r="D24" s="63"/>
      <c r="E24" s="48"/>
      <c r="F24" s="48"/>
      <c r="G24" s="48"/>
      <c r="H24" s="70"/>
      <c r="I24" s="95"/>
      <c r="J24" s="72" t="s">
        <v>125</v>
      </c>
      <c r="K24" s="66">
        <v>17</v>
      </c>
      <c r="L24" s="48"/>
    </row>
    <row r="25" spans="1:12" ht="16.5" customHeight="1">
      <c r="D25" s="63"/>
      <c r="E25" s="48"/>
      <c r="F25" s="48"/>
      <c r="G25" s="48"/>
      <c r="H25" s="70"/>
      <c r="I25" s="96"/>
      <c r="J25" s="74" t="s">
        <v>166</v>
      </c>
      <c r="K25" s="61"/>
      <c r="L25" s="48"/>
    </row>
    <row r="26" spans="1:12" ht="16.5" customHeight="1" thickBot="1">
      <c r="D26" s="63"/>
      <c r="E26" s="48"/>
      <c r="F26" s="48"/>
      <c r="G26" s="48"/>
      <c r="H26" s="70"/>
      <c r="I26" s="97"/>
      <c r="J26" s="73" t="s">
        <v>211</v>
      </c>
      <c r="K26" s="67">
        <v>20</v>
      </c>
      <c r="L26" s="48"/>
    </row>
    <row r="27" spans="1:12" ht="16.5" customHeight="1" thickBot="1">
      <c r="D27" s="63"/>
      <c r="E27" s="49"/>
      <c r="G27" s="48"/>
      <c r="H27" s="78"/>
      <c r="I27" s="48"/>
      <c r="J27" s="48"/>
      <c r="K27" s="24"/>
      <c r="L27" s="48"/>
    </row>
    <row r="28" spans="1:12" ht="16.5" customHeight="1">
      <c r="D28" s="63"/>
      <c r="E28" s="95"/>
      <c r="F28" s="72" t="s">
        <v>25</v>
      </c>
      <c r="G28" s="66">
        <v>32</v>
      </c>
      <c r="H28" s="64"/>
      <c r="I28" s="48"/>
      <c r="J28" s="48"/>
      <c r="K28" s="24"/>
    </row>
    <row r="29" spans="1:12" ht="16.5" customHeight="1">
      <c r="D29" s="63"/>
      <c r="E29" s="96"/>
      <c r="F29" s="74" t="s">
        <v>209</v>
      </c>
      <c r="G29" s="61"/>
      <c r="H29" s="71"/>
      <c r="I29" s="48"/>
      <c r="K29" s="24"/>
      <c r="L29" s="48"/>
    </row>
    <row r="30" spans="1:12" ht="16.5" customHeight="1" thickBot="1">
      <c r="D30" s="63"/>
      <c r="E30" s="97"/>
      <c r="F30" s="73" t="s">
        <v>26</v>
      </c>
      <c r="G30" s="67">
        <v>5</v>
      </c>
      <c r="H30" s="64"/>
      <c r="L30" s="48"/>
    </row>
    <row r="31" spans="1:12" ht="16.5" customHeight="1">
      <c r="D31" s="63"/>
      <c r="E31" s="49"/>
      <c r="G31" s="48"/>
      <c r="H31" s="70"/>
      <c r="I31" s="95"/>
      <c r="J31" s="72" t="s">
        <v>87</v>
      </c>
      <c r="K31" s="66">
        <v>8</v>
      </c>
      <c r="L31" s="48"/>
    </row>
    <row r="32" spans="1:12" ht="16.5" customHeight="1">
      <c r="D32" s="64"/>
      <c r="E32" s="48"/>
      <c r="F32" s="48"/>
      <c r="G32" s="84"/>
      <c r="H32" s="87"/>
      <c r="I32" s="96"/>
      <c r="J32" s="74" t="s">
        <v>61</v>
      </c>
      <c r="K32" s="61"/>
      <c r="L32" s="48"/>
    </row>
    <row r="33" spans="4:12" ht="16.5" customHeight="1" thickBot="1">
      <c r="E33" s="48"/>
      <c r="F33" s="48"/>
      <c r="G33" s="48"/>
      <c r="H33" s="70"/>
      <c r="I33" s="97"/>
      <c r="J33" s="73" t="s">
        <v>27</v>
      </c>
      <c r="K33" s="67">
        <v>12</v>
      </c>
      <c r="L33" s="48"/>
    </row>
    <row r="34" spans="4:12" ht="16.5" customHeight="1">
      <c r="D34" s="65"/>
      <c r="L34" s="48"/>
    </row>
  </sheetData>
  <phoneticPr fontId="12" type="noConversion"/>
  <pageMargins left="0.63" right="0.34" top="0.53" bottom="0.56000000000000005" header="0.31496062992125984" footer="0.31496062992125984"/>
  <pageSetup paperSize="9" orientation="portrait"/>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4"/>
  <sheetViews>
    <sheetView workbookViewId="0">
      <selection activeCell="B2" sqref="B2"/>
    </sheetView>
  </sheetViews>
  <sheetFormatPr defaultColWidth="8.7109375" defaultRowHeight="15"/>
  <cols>
    <col min="1" max="1" width="4.28515625" style="98" customWidth="1"/>
    <col min="2" max="2" width="19" bestFit="1" customWidth="1"/>
    <col min="3" max="3" width="4.28515625" style="50" customWidth="1"/>
    <col min="4" max="4" width="4.42578125" style="62" customWidth="1"/>
    <col min="5" max="5" width="4.28515625" style="59" customWidth="1"/>
    <col min="6" max="6" width="17.28515625" bestFit="1" customWidth="1"/>
    <col min="7" max="7" width="4.28515625" customWidth="1"/>
    <col min="8" max="8" width="3" style="68" customWidth="1"/>
    <col min="9" max="9" width="4.28515625" style="59" customWidth="1"/>
    <col min="10" max="10" width="17.28515625" customWidth="1"/>
    <col min="11" max="11" width="4.42578125" style="50" customWidth="1"/>
    <col min="12" max="12" width="5.42578125" customWidth="1"/>
  </cols>
  <sheetData>
    <row r="1" spans="1:12" ht="22.5">
      <c r="A1" s="13" t="str">
        <f>TRANSPOSE(Seadista!A9)</f>
        <v>Tallinn Handball Cup 2015</v>
      </c>
    </row>
    <row r="2" spans="1:12" ht="18.75">
      <c r="A2" s="23" t="s">
        <v>32</v>
      </c>
      <c r="G2" s="23"/>
      <c r="H2" s="69"/>
      <c r="I2" s="60"/>
    </row>
    <row r="3" spans="1:12" ht="16.5">
      <c r="A3"/>
      <c r="B3" s="48"/>
      <c r="C3" s="24"/>
      <c r="D3" s="63"/>
      <c r="E3" s="48"/>
      <c r="F3" s="48"/>
      <c r="G3" s="48"/>
      <c r="H3" s="70"/>
      <c r="I3" s="48"/>
      <c r="J3" s="48"/>
      <c r="K3" s="24"/>
      <c r="L3" s="48"/>
    </row>
    <row r="4" spans="1:12" ht="16.5" customHeight="1">
      <c r="A4" s="109"/>
      <c r="B4" s="102"/>
      <c r="C4" s="64"/>
      <c r="D4" s="64"/>
      <c r="E4" s="48"/>
      <c r="F4" s="48"/>
      <c r="G4" s="48"/>
      <c r="H4" s="70"/>
      <c r="I4" s="48"/>
      <c r="J4" s="48"/>
      <c r="K4" s="24"/>
      <c r="L4" s="48"/>
    </row>
    <row r="5" spans="1:12" ht="16.5" customHeight="1" thickBot="1">
      <c r="A5" s="109"/>
      <c r="B5" s="108"/>
      <c r="C5" s="65"/>
      <c r="D5" s="65"/>
      <c r="E5" s="49"/>
      <c r="G5" s="48"/>
      <c r="H5" s="70"/>
      <c r="I5" s="48"/>
      <c r="J5" s="48"/>
      <c r="K5" s="24"/>
      <c r="L5" s="48"/>
    </row>
    <row r="6" spans="1:12" ht="16.5" customHeight="1">
      <c r="A6" s="109"/>
      <c r="B6" s="102"/>
      <c r="C6" s="64"/>
      <c r="D6" s="64"/>
      <c r="E6" s="95"/>
      <c r="F6" s="72" t="s">
        <v>19</v>
      </c>
      <c r="G6" s="66">
        <v>27</v>
      </c>
      <c r="H6" s="64"/>
      <c r="I6" s="48"/>
      <c r="J6" s="48"/>
      <c r="K6" s="24"/>
      <c r="L6" s="48"/>
    </row>
    <row r="7" spans="1:12" ht="16.5" customHeight="1">
      <c r="A7" s="109"/>
      <c r="B7" s="93"/>
      <c r="C7" s="110"/>
      <c r="D7" s="110"/>
      <c r="E7" s="96"/>
      <c r="F7" s="74" t="s">
        <v>206</v>
      </c>
      <c r="G7" s="61"/>
      <c r="H7" s="71"/>
      <c r="I7" s="48"/>
      <c r="K7" s="24"/>
      <c r="L7" s="48"/>
    </row>
    <row r="8" spans="1:12" ht="16.5" customHeight="1" thickBot="1">
      <c r="A8" s="109"/>
      <c r="B8" s="102"/>
      <c r="C8" s="64"/>
      <c r="D8" s="65"/>
      <c r="E8" s="97"/>
      <c r="F8" s="73" t="s">
        <v>33</v>
      </c>
      <c r="G8" s="67">
        <v>6</v>
      </c>
      <c r="H8" s="64"/>
      <c r="I8" s="48"/>
      <c r="J8" s="48"/>
      <c r="K8" s="24"/>
      <c r="L8" s="48"/>
    </row>
    <row r="9" spans="1:12" ht="16.5" customHeight="1" thickBot="1">
      <c r="A9" s="109"/>
      <c r="B9" s="108"/>
      <c r="C9" s="65"/>
      <c r="D9" s="100"/>
      <c r="E9" s="49"/>
      <c r="G9" s="48"/>
      <c r="H9" s="77"/>
      <c r="I9" s="48"/>
      <c r="J9" s="48"/>
      <c r="K9" s="24"/>
      <c r="L9" s="48"/>
    </row>
    <row r="10" spans="1:12" ht="16.5" customHeight="1">
      <c r="A10" s="109"/>
      <c r="B10" s="102"/>
      <c r="C10" s="64"/>
      <c r="D10" s="64"/>
      <c r="E10" s="48"/>
      <c r="F10" s="48"/>
      <c r="G10" s="48"/>
      <c r="H10" s="70"/>
      <c r="I10" s="95"/>
      <c r="J10" s="72" t="s">
        <v>21</v>
      </c>
      <c r="K10" s="66">
        <v>15</v>
      </c>
      <c r="L10" s="48"/>
    </row>
    <row r="11" spans="1:12" ht="15" customHeight="1">
      <c r="B11" s="48"/>
      <c r="C11" s="24"/>
      <c r="D11" s="63"/>
      <c r="E11" s="48"/>
      <c r="F11" s="48"/>
      <c r="G11" s="48"/>
      <c r="H11" s="70"/>
      <c r="I11" s="96"/>
      <c r="J11" s="74" t="s">
        <v>58</v>
      </c>
      <c r="K11" s="61"/>
      <c r="L11" s="48"/>
    </row>
    <row r="12" spans="1:12" ht="16.5" customHeight="1" thickBot="1">
      <c r="A12" s="109"/>
      <c r="B12" s="102"/>
      <c r="C12" s="64"/>
      <c r="D12" s="64"/>
      <c r="E12" s="48"/>
      <c r="F12" s="48"/>
      <c r="G12" s="48"/>
      <c r="H12" s="70"/>
      <c r="I12" s="97"/>
      <c r="J12" s="73" t="s">
        <v>194</v>
      </c>
      <c r="K12" s="67">
        <v>8</v>
      </c>
      <c r="L12" s="48"/>
    </row>
    <row r="13" spans="1:12" ht="16.5" customHeight="1" thickBot="1">
      <c r="A13" s="109"/>
      <c r="B13" s="108"/>
      <c r="C13" s="65"/>
      <c r="D13" s="65"/>
      <c r="E13" s="49"/>
      <c r="G13" s="48"/>
      <c r="H13" s="78"/>
      <c r="I13" s="48"/>
      <c r="J13" s="48"/>
      <c r="K13" s="24"/>
      <c r="L13" s="48"/>
    </row>
    <row r="14" spans="1:12" ht="16.5" customHeight="1" thickBot="1">
      <c r="A14" s="99" t="s">
        <v>198</v>
      </c>
      <c r="B14" s="88"/>
      <c r="C14" s="89"/>
      <c r="D14" s="64"/>
      <c r="E14" s="95"/>
      <c r="F14" s="72" t="s">
        <v>34</v>
      </c>
      <c r="G14" s="66">
        <v>22</v>
      </c>
      <c r="H14" s="64"/>
      <c r="I14" s="48"/>
      <c r="J14" s="48"/>
      <c r="K14" s="24"/>
      <c r="L14" s="48"/>
    </row>
    <row r="15" spans="1:12" ht="16.5" customHeight="1">
      <c r="A15" s="86">
        <v>1</v>
      </c>
      <c r="B15" s="133" t="s">
        <v>77</v>
      </c>
      <c r="C15" s="81"/>
      <c r="D15" s="110"/>
      <c r="E15" s="96"/>
      <c r="F15" s="74" t="s">
        <v>207</v>
      </c>
      <c r="G15" s="61"/>
      <c r="H15" s="71"/>
      <c r="I15" s="48"/>
      <c r="K15" s="24"/>
      <c r="L15" s="48"/>
    </row>
    <row r="16" spans="1:12" ht="16.5" customHeight="1" thickBot="1">
      <c r="A16" s="82">
        <v>2</v>
      </c>
      <c r="B16" s="134" t="s">
        <v>194</v>
      </c>
      <c r="C16" s="83"/>
      <c r="D16" s="65"/>
      <c r="E16" s="97"/>
      <c r="F16" s="73" t="s">
        <v>35</v>
      </c>
      <c r="G16" s="67">
        <v>9</v>
      </c>
      <c r="H16" s="64"/>
      <c r="L16" s="48"/>
    </row>
    <row r="17" spans="1:12" ht="16.5" customHeight="1">
      <c r="A17" s="82">
        <v>3</v>
      </c>
      <c r="B17" s="134" t="s">
        <v>159</v>
      </c>
      <c r="C17" s="83"/>
      <c r="D17" s="65"/>
      <c r="E17" s="49"/>
      <c r="G17" s="48"/>
      <c r="H17" s="70"/>
      <c r="I17" s="95"/>
      <c r="J17" s="72" t="s">
        <v>160</v>
      </c>
      <c r="K17" s="66">
        <v>7</v>
      </c>
      <c r="L17" s="48"/>
    </row>
    <row r="18" spans="1:12" ht="16.5" customHeight="1">
      <c r="A18" s="82">
        <v>4</v>
      </c>
      <c r="B18" s="100" t="s">
        <v>160</v>
      </c>
      <c r="C18" s="83"/>
      <c r="D18" s="65"/>
      <c r="E18" s="48"/>
      <c r="F18" s="48"/>
      <c r="G18" s="84"/>
      <c r="H18" s="87"/>
      <c r="I18" s="96"/>
      <c r="J18" s="74" t="s">
        <v>59</v>
      </c>
      <c r="K18" s="61"/>
      <c r="L18" s="48"/>
    </row>
    <row r="19" spans="1:12" ht="16.5" customHeight="1" thickBot="1">
      <c r="A19" s="82">
        <v>5</v>
      </c>
      <c r="B19" s="100" t="s">
        <v>112</v>
      </c>
      <c r="C19" s="83"/>
      <c r="D19" s="65"/>
      <c r="E19" s="48"/>
      <c r="F19" s="48"/>
      <c r="G19" s="48"/>
      <c r="H19" s="70"/>
      <c r="I19" s="97"/>
      <c r="J19" s="73" t="s">
        <v>159</v>
      </c>
      <c r="K19" s="67">
        <v>13</v>
      </c>
      <c r="L19" s="48"/>
    </row>
    <row r="20" spans="1:12" ht="16.5" customHeight="1">
      <c r="A20" s="82">
        <v>6</v>
      </c>
      <c r="B20" s="100" t="s">
        <v>127</v>
      </c>
      <c r="C20" s="83"/>
      <c r="D20" s="100"/>
      <c r="E20" s="95"/>
      <c r="F20" s="72" t="s">
        <v>36</v>
      </c>
      <c r="G20" s="66">
        <v>17</v>
      </c>
      <c r="H20" s="64"/>
      <c r="I20" s="48"/>
      <c r="J20" s="48"/>
      <c r="K20" s="24"/>
      <c r="L20" s="48"/>
    </row>
    <row r="21" spans="1:12" ht="16.5" customHeight="1">
      <c r="A21" s="82">
        <v>7</v>
      </c>
      <c r="B21" s="100" t="s">
        <v>158</v>
      </c>
      <c r="C21" s="83"/>
      <c r="D21" s="64"/>
      <c r="E21" s="96"/>
      <c r="F21" s="74" t="s">
        <v>208</v>
      </c>
      <c r="G21" s="61"/>
      <c r="H21" s="71"/>
      <c r="I21" s="48"/>
      <c r="K21" s="24"/>
      <c r="L21" s="48"/>
    </row>
    <row r="22" spans="1:12" ht="16.5" customHeight="1" thickBot="1">
      <c r="A22" s="107">
        <v>8</v>
      </c>
      <c r="B22" s="141" t="s">
        <v>149</v>
      </c>
      <c r="C22" s="106"/>
      <c r="D22" s="63"/>
      <c r="E22" s="97"/>
      <c r="F22" s="73" t="s">
        <v>37</v>
      </c>
      <c r="G22" s="67">
        <v>9</v>
      </c>
      <c r="H22" s="64"/>
      <c r="I22" s="48"/>
      <c r="J22" s="48"/>
      <c r="K22" s="24"/>
      <c r="L22" s="48"/>
    </row>
    <row r="23" spans="1:12" ht="16.5" customHeight="1" thickBot="1">
      <c r="C23" s="24"/>
      <c r="D23" s="63"/>
      <c r="E23" s="49"/>
      <c r="G23" s="48"/>
      <c r="H23" s="77"/>
      <c r="I23" s="48"/>
      <c r="J23" s="48"/>
      <c r="K23" s="24"/>
      <c r="L23" s="48"/>
    </row>
    <row r="24" spans="1:12" ht="16.5" customHeight="1">
      <c r="C24" s="24"/>
      <c r="D24" s="63"/>
      <c r="E24" s="48"/>
      <c r="F24" s="48"/>
      <c r="G24" s="48"/>
      <c r="H24" s="70"/>
      <c r="I24" s="95"/>
      <c r="J24" s="72" t="s">
        <v>127</v>
      </c>
      <c r="K24" s="66">
        <v>5</v>
      </c>
      <c r="L24" s="48"/>
    </row>
    <row r="25" spans="1:12" ht="16.5" customHeight="1">
      <c r="D25" s="63"/>
      <c r="E25" s="48"/>
      <c r="F25" s="48"/>
      <c r="G25" s="48"/>
      <c r="H25" s="70"/>
      <c r="I25" s="96"/>
      <c r="J25" s="74" t="s">
        <v>166</v>
      </c>
      <c r="K25" s="61"/>
      <c r="L25" s="48"/>
    </row>
    <row r="26" spans="1:12" ht="16.5" customHeight="1" thickBot="1">
      <c r="D26" s="63"/>
      <c r="E26" s="48"/>
      <c r="F26" s="48"/>
      <c r="G26" s="48"/>
      <c r="H26" s="70"/>
      <c r="I26" s="97"/>
      <c r="J26" s="73" t="s">
        <v>177</v>
      </c>
      <c r="K26" s="67">
        <v>14</v>
      </c>
      <c r="L26" s="48"/>
    </row>
    <row r="27" spans="1:12" ht="16.5" customHeight="1" thickBot="1">
      <c r="D27" s="63"/>
      <c r="E27" s="49"/>
      <c r="G27" s="48"/>
      <c r="H27" s="78"/>
      <c r="I27" s="48"/>
      <c r="J27" s="48"/>
      <c r="K27" s="24"/>
      <c r="L27" s="48"/>
    </row>
    <row r="28" spans="1:12" ht="16.5" customHeight="1">
      <c r="D28" s="63"/>
      <c r="E28" s="95"/>
      <c r="F28" s="72" t="s">
        <v>38</v>
      </c>
      <c r="G28" s="66">
        <v>14</v>
      </c>
      <c r="H28" s="64"/>
      <c r="I28" s="48"/>
      <c r="J28" s="48"/>
      <c r="K28" s="24"/>
    </row>
    <row r="29" spans="1:12" ht="16.5" customHeight="1">
      <c r="D29" s="63"/>
      <c r="E29" s="96"/>
      <c r="F29" s="74" t="s">
        <v>209</v>
      </c>
      <c r="G29" s="61"/>
      <c r="H29" s="71"/>
      <c r="I29" s="48"/>
      <c r="K29" s="24"/>
      <c r="L29" s="48"/>
    </row>
    <row r="30" spans="1:12" ht="16.5" customHeight="1" thickBot="1">
      <c r="D30" s="63"/>
      <c r="E30" s="97"/>
      <c r="F30" s="73" t="s">
        <v>39</v>
      </c>
      <c r="G30" s="67">
        <v>2</v>
      </c>
      <c r="H30" s="64"/>
      <c r="L30" s="48"/>
    </row>
    <row r="31" spans="1:12" ht="16.5" customHeight="1">
      <c r="D31" s="63"/>
      <c r="E31" s="49"/>
      <c r="G31" s="48"/>
      <c r="H31" s="70"/>
      <c r="I31" s="95"/>
      <c r="J31" s="72" t="s">
        <v>149</v>
      </c>
      <c r="K31" s="66">
        <v>4</v>
      </c>
      <c r="L31" s="48"/>
    </row>
    <row r="32" spans="1:12" ht="16.5" customHeight="1">
      <c r="D32" s="64"/>
      <c r="E32" s="48"/>
      <c r="F32" s="48"/>
      <c r="G32" s="84"/>
      <c r="H32" s="87"/>
      <c r="I32" s="96"/>
      <c r="J32" s="74" t="s">
        <v>61</v>
      </c>
      <c r="K32" s="61"/>
      <c r="L32" s="48"/>
    </row>
    <row r="33" spans="4:12" ht="16.5" customHeight="1" thickBot="1">
      <c r="E33" s="48"/>
      <c r="F33" s="48"/>
      <c r="G33" s="48"/>
      <c r="H33" s="70"/>
      <c r="I33" s="97"/>
      <c r="J33" s="73" t="s">
        <v>158</v>
      </c>
      <c r="K33" s="67">
        <v>6</v>
      </c>
      <c r="L33" s="48"/>
    </row>
    <row r="34" spans="4:12" ht="16.5" customHeight="1">
      <c r="D34" s="65"/>
      <c r="L34" s="48"/>
    </row>
  </sheetData>
  <phoneticPr fontId="12" type="noConversion"/>
  <pageMargins left="0.63" right="0.34" top="0.53" bottom="0.56000000000000005" header="0.31496062992125984" footer="0.31496062992125984"/>
  <pageSetup paperSize="9" orientation="portrait"/>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4"/>
  <sheetViews>
    <sheetView zoomScale="90" zoomScaleNormal="90" workbookViewId="0">
      <selection activeCell="W9" sqref="W9:W10"/>
    </sheetView>
  </sheetViews>
  <sheetFormatPr defaultColWidth="8.7109375" defaultRowHeight="15.75"/>
  <cols>
    <col min="1" max="1" width="4.42578125" style="21" customWidth="1"/>
    <col min="2" max="2" width="27.28515625" style="16" customWidth="1"/>
    <col min="3" max="3" width="4.7109375" style="17" customWidth="1"/>
    <col min="4" max="4" width="2" style="17" customWidth="1"/>
    <col min="5" max="6" width="4.7109375" style="17" customWidth="1"/>
    <col min="7" max="7" width="2" style="17" customWidth="1"/>
    <col min="8" max="9" width="4.7109375" style="17" customWidth="1"/>
    <col min="10" max="10" width="2" style="17" customWidth="1"/>
    <col min="11" max="11" width="4.7109375" style="17" customWidth="1"/>
    <col min="12" max="12" width="4.7109375" style="16" customWidth="1"/>
    <col min="13" max="13" width="2" style="16" customWidth="1"/>
    <col min="14" max="14" width="4.7109375" style="16" customWidth="1"/>
    <col min="15" max="15" width="4.7109375" style="22" customWidth="1"/>
    <col min="16" max="16" width="2" style="22" customWidth="1"/>
    <col min="17" max="17" width="4.7109375" style="22" customWidth="1"/>
    <col min="18" max="19" width="10.7109375" style="16" customWidth="1"/>
    <col min="20" max="22" width="14.42578125" style="18" hidden="1" customWidth="1"/>
    <col min="23" max="23" width="10.7109375" style="18" customWidth="1"/>
  </cols>
  <sheetData>
    <row r="1" spans="1:23" s="15" customFormat="1" ht="52.5" customHeight="1">
      <c r="B1" s="90" t="str">
        <f>TRANSPOSE(Seadista!A9)</f>
        <v>Tallinn Handball Cup 2015</v>
      </c>
      <c r="N1" s="14"/>
      <c r="O1" s="14"/>
      <c r="P1" s="14"/>
      <c r="Q1" s="14"/>
    </row>
    <row r="2" spans="1:23" s="16" customFormat="1" ht="37.5" customHeight="1">
      <c r="B2" s="92"/>
      <c r="C2" s="17"/>
      <c r="D2" s="17"/>
      <c r="E2" s="17"/>
      <c r="F2" s="17"/>
      <c r="G2" s="17"/>
      <c r="H2" s="17"/>
      <c r="I2" s="17"/>
      <c r="J2" s="17"/>
      <c r="K2" s="17"/>
      <c r="N2" s="18"/>
      <c r="O2" s="18"/>
      <c r="P2" s="18"/>
      <c r="Q2" s="18"/>
    </row>
    <row r="3" spans="1:23" s="19" customFormat="1" ht="30" customHeight="1">
      <c r="A3" s="166" t="s">
        <v>242</v>
      </c>
      <c r="B3" s="167"/>
      <c r="C3" s="167"/>
      <c r="D3" s="167"/>
      <c r="E3" s="167"/>
      <c r="F3" s="167"/>
      <c r="G3" s="167"/>
      <c r="H3" s="167"/>
      <c r="I3" s="167"/>
      <c r="J3" s="167"/>
      <c r="K3" s="167"/>
      <c r="L3" s="167"/>
      <c r="M3" s="167"/>
      <c r="N3" s="167"/>
      <c r="O3" s="167"/>
      <c r="P3" s="167"/>
      <c r="Q3" s="167"/>
      <c r="R3" s="167"/>
      <c r="S3" s="167"/>
      <c r="T3" s="167"/>
      <c r="U3" s="167"/>
      <c r="V3" s="167"/>
      <c r="W3" s="168"/>
    </row>
    <row r="4" spans="1:23" s="20" customFormat="1" ht="20.25" customHeight="1">
      <c r="A4" s="52"/>
      <c r="B4" s="53" t="s">
        <v>50</v>
      </c>
      <c r="C4" s="169">
        <v>1</v>
      </c>
      <c r="D4" s="170"/>
      <c r="E4" s="171"/>
      <c r="F4" s="169">
        <v>2</v>
      </c>
      <c r="G4" s="170"/>
      <c r="H4" s="171"/>
      <c r="I4" s="169">
        <v>3</v>
      </c>
      <c r="J4" s="170"/>
      <c r="K4" s="171"/>
      <c r="L4" s="169">
        <v>4</v>
      </c>
      <c r="M4" s="170"/>
      <c r="N4" s="171"/>
      <c r="O4" s="169">
        <v>5</v>
      </c>
      <c r="P4" s="170"/>
      <c r="Q4" s="171"/>
      <c r="R4" s="25" t="s">
        <v>51</v>
      </c>
      <c r="S4" s="25" t="s">
        <v>52</v>
      </c>
      <c r="T4" s="54" t="s">
        <v>53</v>
      </c>
      <c r="U4" s="54" t="s">
        <v>54</v>
      </c>
      <c r="V4" s="54"/>
      <c r="W4" s="25" t="s">
        <v>55</v>
      </c>
    </row>
    <row r="5" spans="1:23" s="14" customFormat="1" ht="30" customHeight="1">
      <c r="A5" s="161">
        <f>TRANSPOSE(C4)</f>
        <v>1</v>
      </c>
      <c r="B5" s="163" t="s">
        <v>237</v>
      </c>
      <c r="C5" s="144"/>
      <c r="D5" s="145"/>
      <c r="E5" s="146"/>
      <c r="F5" s="156">
        <f>IF(AND(ISNUMBER(F6),ISNUMBER(H6)),IF(F6=H6,Seadista!B6,IF(F6-H6&gt;0,Seadista!B4,Seadista!B5)),"Mängimata")</f>
        <v>2</v>
      </c>
      <c r="G5" s="157"/>
      <c r="H5" s="158"/>
      <c r="I5" s="156">
        <f>IF(AND(ISNUMBER(I6),ISNUMBER(K6)),IF(I6=K6,Seadista!B6,IF(I6-K6&gt;0,Seadista!B4,Seadista!B5)),"Mängimata")</f>
        <v>0</v>
      </c>
      <c r="J5" s="157"/>
      <c r="K5" s="158"/>
      <c r="L5" s="156">
        <f>IF(AND(ISNUMBER(L6),ISNUMBER(N6)),IF(L6=N6,Seadista!$B$6,IF(L6-N6&gt;0,Seadista!$B$4,Seadista!$B$5)),"Mängimata")</f>
        <v>0</v>
      </c>
      <c r="M5" s="157"/>
      <c r="N5" s="158"/>
      <c r="O5" s="156">
        <f>IF(AND(ISNUMBER(O6),ISNUMBER(Q6)),IF(O6=Q6,Seadista!$B$6,IF(O6-Q6&gt;0,Seadista!$B$4,Seadista!$B$5)),"Mängimata")</f>
        <v>0</v>
      </c>
      <c r="P5" s="157"/>
      <c r="Q5" s="158"/>
      <c r="R5" s="150">
        <f>SUMIF($C5:$O5,"&gt;=0")</f>
        <v>2</v>
      </c>
      <c r="S5" s="152">
        <f>IF(AND(ISNUMBER(F6),ISNUMBER(H6),ISNUMBER(I6),ISNUMBER(K6),ISNUMBER(L6),ISNUMBER(N6),ISNUMBER(O6),ISNUMBER(Q6)),F6-H6+I6-K6+L6-N6+O6-Q6,"pooleli")</f>
        <v>-7</v>
      </c>
      <c r="T5" s="26">
        <f>RANK($R5,$R$5:$R$14,-1)</f>
        <v>2</v>
      </c>
      <c r="U5" s="27">
        <f>RANK($S5,$S$5:$S$14,-1)*0.01</f>
        <v>0.02</v>
      </c>
      <c r="V5" s="28">
        <f>T5+U5</f>
        <v>2.02</v>
      </c>
      <c r="W5" s="154" t="s">
        <v>363</v>
      </c>
    </row>
    <row r="6" spans="1:23" s="14" customFormat="1" ht="30" customHeight="1">
      <c r="A6" s="162"/>
      <c r="B6" s="164"/>
      <c r="C6" s="147"/>
      <c r="D6" s="148"/>
      <c r="E6" s="149"/>
      <c r="F6" s="29">
        <v>15</v>
      </c>
      <c r="G6" s="30" t="s">
        <v>56</v>
      </c>
      <c r="H6" s="31">
        <v>5</v>
      </c>
      <c r="I6" s="29">
        <v>19</v>
      </c>
      <c r="J6" s="30" t="s">
        <v>56</v>
      </c>
      <c r="K6" s="31">
        <v>20</v>
      </c>
      <c r="L6" s="29">
        <v>10</v>
      </c>
      <c r="M6" s="30" t="s">
        <v>56</v>
      </c>
      <c r="N6" s="31">
        <v>17</v>
      </c>
      <c r="O6" s="29">
        <v>11</v>
      </c>
      <c r="P6" s="30" t="s">
        <v>56</v>
      </c>
      <c r="Q6" s="31">
        <v>20</v>
      </c>
      <c r="R6" s="165"/>
      <c r="S6" s="159"/>
      <c r="T6" s="32"/>
      <c r="U6" s="33"/>
      <c r="V6" s="34"/>
      <c r="W6" s="160"/>
    </row>
    <row r="7" spans="1:23" s="14" customFormat="1" ht="30" customHeight="1">
      <c r="A7" s="161">
        <f>TRANSPOSE(F4)</f>
        <v>2</v>
      </c>
      <c r="B7" s="163" t="s">
        <v>238</v>
      </c>
      <c r="C7" s="156">
        <f>IF(AND(ISNUMBER(C8),ISNUMBER(E8)),IF(C8=E8,Seadista!B6,IF(C8-E8&gt;0,Seadista!B4,Seadista!B5)),"Mängimata")</f>
        <v>0</v>
      </c>
      <c r="D7" s="157"/>
      <c r="E7" s="158"/>
      <c r="F7" s="144"/>
      <c r="G7" s="145"/>
      <c r="H7" s="146"/>
      <c r="I7" s="156">
        <f>IF(AND(ISNUMBER(I8),ISNUMBER(K8)),IF(I8=K8,Seadista!B6,IF(I8-K8&gt;0,Seadista!B4,Seadista!B5)),"Mängimata")</f>
        <v>0</v>
      </c>
      <c r="J7" s="157"/>
      <c r="K7" s="158"/>
      <c r="L7" s="156">
        <f>IF(AND(ISNUMBER(L8),ISNUMBER(N8)),IF(L8=N8,Seadista!B6,IF(L8-N8&gt;0,Seadista!B4,Seadista!B5)),"Mängimata")</f>
        <v>0</v>
      </c>
      <c r="M7" s="157"/>
      <c r="N7" s="158"/>
      <c r="O7" s="156">
        <f>IF(AND(ISNUMBER(O8),ISNUMBER(Q8)),IF(O8=Q8,Seadista!$B$6,IF(O8-Q8&gt;0,Seadista!$B$4,Seadista!$B$5)),"Mängimata")</f>
        <v>0</v>
      </c>
      <c r="P7" s="157"/>
      <c r="Q7" s="158"/>
      <c r="R7" s="150">
        <f>SUMIF($C7:$O7,"&gt;=0")</f>
        <v>0</v>
      </c>
      <c r="S7" s="152">
        <f>IF(AND(ISNUMBER(C8),ISNUMBER(E8),ISNUMBER(I8),ISNUMBER(K8),ISNUMBER(L8),ISNUMBER(N8),ISNUMBER(O8),ISNUMBER(Q8)),C8-E8+I8-K8+L8-N8+O8-Q8,"pooleli")</f>
        <v>-33</v>
      </c>
      <c r="T7" s="26">
        <f>RANK($R7,$R$5:$R$14,-1)</f>
        <v>1</v>
      </c>
      <c r="U7" s="27">
        <f>RANK($S7,$S$5:$S$14,-1)*0.01</f>
        <v>0.01</v>
      </c>
      <c r="V7" s="28">
        <f>T7+U7</f>
        <v>1.01</v>
      </c>
      <c r="W7" s="154">
        <v>4</v>
      </c>
    </row>
    <row r="8" spans="1:23" s="14" customFormat="1" ht="30" customHeight="1">
      <c r="A8" s="162"/>
      <c r="B8" s="164"/>
      <c r="C8" s="29">
        <f>IF(ISBLANK(H6),"",H6)</f>
        <v>5</v>
      </c>
      <c r="D8" s="30" t="s">
        <v>56</v>
      </c>
      <c r="E8" s="31">
        <f>IF(ISBLANK(F6),"",F6)</f>
        <v>15</v>
      </c>
      <c r="F8" s="147"/>
      <c r="G8" s="148"/>
      <c r="H8" s="149"/>
      <c r="I8" s="29">
        <v>16</v>
      </c>
      <c r="J8" s="30" t="s">
        <v>56</v>
      </c>
      <c r="K8" s="31">
        <v>18</v>
      </c>
      <c r="L8" s="29">
        <v>9</v>
      </c>
      <c r="M8" s="30" t="s">
        <v>56</v>
      </c>
      <c r="N8" s="31">
        <v>21</v>
      </c>
      <c r="O8" s="29">
        <v>11</v>
      </c>
      <c r="P8" s="30" t="s">
        <v>56</v>
      </c>
      <c r="Q8" s="31">
        <v>20</v>
      </c>
      <c r="R8" s="151"/>
      <c r="S8" s="159"/>
      <c r="T8" s="35"/>
      <c r="U8" s="36"/>
      <c r="V8" s="37"/>
      <c r="W8" s="160"/>
    </row>
    <row r="9" spans="1:23" s="14" customFormat="1" ht="30" customHeight="1">
      <c r="A9" s="161">
        <f>TRANSPOSE(I4)</f>
        <v>3</v>
      </c>
      <c r="B9" s="163" t="s">
        <v>239</v>
      </c>
      <c r="C9" s="156">
        <f>IF(AND(ISNUMBER(C10),ISNUMBER(E10)),IF(C10=E10,Seadista!B6,IF(C10-E10&gt;0,Seadista!B4,Seadista!B5)),"Mängimata")</f>
        <v>2</v>
      </c>
      <c r="D9" s="157"/>
      <c r="E9" s="158"/>
      <c r="F9" s="156">
        <f>IF(AND(ISNUMBER(F10),ISNUMBER(H10)),IF(F10=H10,Seadista!B6,IF(F10-H10&gt;0,Seadista!B4,Seadista!B5)),"Mängimata")</f>
        <v>2</v>
      </c>
      <c r="G9" s="157"/>
      <c r="H9" s="158"/>
      <c r="I9" s="144"/>
      <c r="J9" s="145"/>
      <c r="K9" s="146"/>
      <c r="L9" s="156">
        <f>IF(AND(ISNUMBER(L10),ISNUMBER(N10)),IF(L10=N10,Seadista!B6,IF(L10-N10&gt;0,Seadista!B4,Seadista!B5)),"Mängimata")</f>
        <v>2</v>
      </c>
      <c r="M9" s="157"/>
      <c r="N9" s="158"/>
      <c r="O9" s="156">
        <f>IF(AND(ISNUMBER(O10),ISNUMBER(Q10)),IF(O10=Q10,Seadista!$B$6,IF(O10-Q10&gt;0,Seadista!$B$4,Seadista!$B$5)),"Mängimata")</f>
        <v>0</v>
      </c>
      <c r="P9" s="157"/>
      <c r="Q9" s="158"/>
      <c r="R9" s="165">
        <f>SUMIF($C9:$O9,"&gt;=0")</f>
        <v>6</v>
      </c>
      <c r="S9" s="152">
        <f>IF(AND(ISNUMBER(F10),ISNUMBER(H10),ISNUMBER(C10),ISNUMBER(E10),ISNUMBER(L10),ISNUMBER(N10),ISNUMBER(O10),ISNUMBER(Q10)),F10-H10+C10-E10+L10-N10+O10-Q10,"pooleli")</f>
        <v>-1</v>
      </c>
      <c r="T9" s="38">
        <f>RANK($R9,$R$5:$R$14,-1)</f>
        <v>4</v>
      </c>
      <c r="U9" s="38">
        <f>RANK($S9,$S$5:$S$14,-1)*0.01</f>
        <v>0.03</v>
      </c>
      <c r="V9" s="38">
        <f>T9+U9</f>
        <v>4.03</v>
      </c>
      <c r="W9" s="154">
        <f>IF(AND(ISNUMBER($V$5),ISNUMBER($V$7),ISNUMBER($V$9),ISNUMBER($V$11),ISNUMBER($V$13)),RANK($V9,$V$5:$V$14),"pooleli")</f>
        <v>2</v>
      </c>
    </row>
    <row r="10" spans="1:23" s="14" customFormat="1" ht="30" customHeight="1">
      <c r="A10" s="162"/>
      <c r="B10" s="164"/>
      <c r="C10" s="29">
        <f>IF(ISBLANK(K6),"",K6)</f>
        <v>20</v>
      </c>
      <c r="D10" s="30" t="s">
        <v>56</v>
      </c>
      <c r="E10" s="31">
        <f>IF(ISBLANK(I6),"",I6)</f>
        <v>19</v>
      </c>
      <c r="F10" s="29">
        <f>IF(ISBLANK(K8),"",K8)</f>
        <v>18</v>
      </c>
      <c r="G10" s="30" t="s">
        <v>56</v>
      </c>
      <c r="H10" s="31">
        <f>IF(ISBLANK(I8),"",I8)</f>
        <v>16</v>
      </c>
      <c r="I10" s="147"/>
      <c r="J10" s="148"/>
      <c r="K10" s="149"/>
      <c r="L10" s="29">
        <v>13</v>
      </c>
      <c r="M10" s="30" t="s">
        <v>56</v>
      </c>
      <c r="N10" s="31">
        <v>10</v>
      </c>
      <c r="O10" s="29">
        <v>10</v>
      </c>
      <c r="P10" s="30" t="s">
        <v>56</v>
      </c>
      <c r="Q10" s="31">
        <v>17</v>
      </c>
      <c r="R10" s="165"/>
      <c r="S10" s="159"/>
      <c r="T10" s="38"/>
      <c r="U10" s="38"/>
      <c r="V10" s="38"/>
      <c r="W10" s="160"/>
    </row>
    <row r="11" spans="1:23" s="14" customFormat="1" ht="30" customHeight="1">
      <c r="A11" s="161">
        <f>TRANSPOSE(L4)</f>
        <v>4</v>
      </c>
      <c r="B11" s="163" t="s">
        <v>240</v>
      </c>
      <c r="C11" s="156">
        <f>IF(AND(ISNUMBER(C12),ISNUMBER(E12)),IF(C12=E12,Seadista!$B$6,IF(C12-E12&gt;0,Seadista!$B$4,Seadista!$B$5)),"Mängimata")</f>
        <v>2</v>
      </c>
      <c r="D11" s="157"/>
      <c r="E11" s="158"/>
      <c r="F11" s="156">
        <f>IF(AND(ISNUMBER(F12),ISNUMBER(H12)),IF(F12=H12,Seadista!$B$6,IF(F12-H12&gt;0,Seadista!$B$4,Seadista!$B$5)),"Mängimata")</f>
        <v>2</v>
      </c>
      <c r="G11" s="157"/>
      <c r="H11" s="158"/>
      <c r="I11" s="156">
        <f>IF(AND(ISNUMBER(I12),ISNUMBER(K12)),IF(I12=K12,Seadista!$B$6,IF(I12-K12&gt;0,Seadista!$B$4,Seadista!$B$5)),"Mängimata")</f>
        <v>0</v>
      </c>
      <c r="J11" s="157"/>
      <c r="K11" s="158"/>
      <c r="L11" s="144"/>
      <c r="M11" s="145"/>
      <c r="N11" s="146"/>
      <c r="O11" s="156">
        <f>IF(AND(ISNUMBER(O12),ISNUMBER(Q12)),IF(O12=Q12,Seadista!$B$6,IF(O12-Q12&gt;0,Seadista!$B$4,Seadista!$B$5)),"Mängimata")</f>
        <v>0</v>
      </c>
      <c r="P11" s="157"/>
      <c r="Q11" s="158"/>
      <c r="R11" s="150">
        <f>SUMIF($C11:$O11,"&gt;=0")</f>
        <v>4</v>
      </c>
      <c r="S11" s="152">
        <f>IF(AND(ISNUMBER(F12),ISNUMBER(H12),ISNUMBER(I12),ISNUMBER(K12),ISNUMBER(C12),ISNUMBER(E12),ISNUMBER(O12),ISNUMBER(Q12)),F12-H12+I12-K12+C12-E12+O12-Q12,"pooleli")</f>
        <v>9</v>
      </c>
      <c r="T11" s="26">
        <f>RANK($R11,$R$5:$R$14,-1)</f>
        <v>3</v>
      </c>
      <c r="U11" s="27">
        <f>RANK($S11,$S$5:$S$14,-1)*0.01</f>
        <v>0.04</v>
      </c>
      <c r="V11" s="28">
        <f>T11+U11</f>
        <v>3.04</v>
      </c>
      <c r="W11" s="154">
        <f>IF(AND(ISNUMBER($V$5),ISNUMBER($V$7),ISNUMBER($V$9),ISNUMBER($V$11),ISNUMBER($V$13)),RANK($V11,$V$5:$V$14),"pooleli")</f>
        <v>3</v>
      </c>
    </row>
    <row r="12" spans="1:23" s="14" customFormat="1" ht="30" customHeight="1">
      <c r="A12" s="162"/>
      <c r="B12" s="164"/>
      <c r="C12" s="29">
        <f>IF(ISBLANK(N6),"",N6)</f>
        <v>17</v>
      </c>
      <c r="D12" s="30" t="s">
        <v>56</v>
      </c>
      <c r="E12" s="31">
        <f>IF(ISBLANK(L6),"",L6)</f>
        <v>10</v>
      </c>
      <c r="F12" s="29">
        <f>IF(ISBLANK(N8),"",N8)</f>
        <v>21</v>
      </c>
      <c r="G12" s="30" t="s">
        <v>56</v>
      </c>
      <c r="H12" s="31">
        <f>IF(ISBLANK(L8),"",L8)</f>
        <v>9</v>
      </c>
      <c r="I12" s="29">
        <f>IF(ISBLANK(N10),"",N10)</f>
        <v>10</v>
      </c>
      <c r="J12" s="30" t="s">
        <v>56</v>
      </c>
      <c r="K12" s="31">
        <f>IF(ISBLANK(L10),"",L10)</f>
        <v>13</v>
      </c>
      <c r="L12" s="147"/>
      <c r="M12" s="148"/>
      <c r="N12" s="149"/>
      <c r="O12" s="29">
        <v>12</v>
      </c>
      <c r="P12" s="30" t="s">
        <v>56</v>
      </c>
      <c r="Q12" s="31">
        <v>19</v>
      </c>
      <c r="R12" s="151"/>
      <c r="S12" s="159"/>
      <c r="T12" s="35"/>
      <c r="U12" s="36"/>
      <c r="V12" s="37"/>
      <c r="W12" s="160"/>
    </row>
    <row r="13" spans="1:23" s="16" customFormat="1" ht="30" customHeight="1">
      <c r="A13" s="161">
        <f>TRANSPOSE(O4)</f>
        <v>5</v>
      </c>
      <c r="B13" s="163" t="s">
        <v>241</v>
      </c>
      <c r="C13" s="156">
        <f>IF(AND(ISNUMBER(C14),ISNUMBER(E14)),IF(C14=E14,Seadista!$B$6,IF(C14-E14&gt;0,Seadista!$B$4,Seadista!$B$5)),"Mängimata")</f>
        <v>2</v>
      </c>
      <c r="D13" s="157"/>
      <c r="E13" s="158"/>
      <c r="F13" s="156">
        <f>IF(AND(ISNUMBER(F14),ISNUMBER(H14)),IF(F14=H14,Seadista!$B$6,IF(F14-H14&gt;0,Seadista!$B$4,Seadista!$B$5)),"Mängimata")</f>
        <v>2</v>
      </c>
      <c r="G13" s="157"/>
      <c r="H13" s="158"/>
      <c r="I13" s="156">
        <f>IF(AND(ISNUMBER(I14),ISNUMBER(K14)),IF(I14=K14,Seadista!$B$6,IF(I14-K14&gt;0,Seadista!$B$4,Seadista!$B$5)),"Mängimata")</f>
        <v>2</v>
      </c>
      <c r="J13" s="157"/>
      <c r="K13" s="158"/>
      <c r="L13" s="156">
        <f>IF(AND(ISNUMBER(L14),ISNUMBER(N14)),IF(L14=N14,Seadista!$B$6,IF(L14-N14&gt;0,Seadista!$B$4,Seadista!$B$5)),"Mängimata")</f>
        <v>2</v>
      </c>
      <c r="M13" s="157"/>
      <c r="N13" s="158"/>
      <c r="O13" s="144"/>
      <c r="P13" s="145"/>
      <c r="Q13" s="146"/>
      <c r="R13" s="150">
        <f>SUMIF($C13:$P13,"&gt;=0")</f>
        <v>8</v>
      </c>
      <c r="S13" s="152">
        <f>IF(AND(ISNUMBER(C14),ISNUMBER(E14),ISNUMBER(F14),ISNUMBER(H14),ISNUMBER(I14),ISNUMBER(K14),ISNUMBER(L14),ISNUMBER(N14)),C14-E14+F14-H14+I14-K14+L14-N14,"pooleli")</f>
        <v>32</v>
      </c>
      <c r="T13" s="39">
        <f>RANK($R13,$R$5:$R$14,-1)</f>
        <v>5</v>
      </c>
      <c r="U13" s="38">
        <f>RANK($S13,$S$5:$S$14,-1)*0.01</f>
        <v>0.05</v>
      </c>
      <c r="V13" s="40">
        <f>T13+U13</f>
        <v>5.05</v>
      </c>
      <c r="W13" s="154">
        <f>IF(AND(ISNUMBER($V$5),ISNUMBER($V$7),ISNUMBER($V$9),ISNUMBER($V$11),ISNUMBER($V$13)),RANK($V13,$V$5:$V$14),"pooleli")</f>
        <v>1</v>
      </c>
    </row>
    <row r="14" spans="1:23" s="16" customFormat="1" ht="30" customHeight="1">
      <c r="A14" s="162"/>
      <c r="B14" s="164"/>
      <c r="C14" s="29">
        <f>IF(ISBLANK(Q$6),"",Q$6)</f>
        <v>20</v>
      </c>
      <c r="D14" s="30" t="s">
        <v>56</v>
      </c>
      <c r="E14" s="31">
        <f>IF(ISBLANK(O$6),"",O$6)</f>
        <v>11</v>
      </c>
      <c r="F14" s="29">
        <f>IF(ISBLANK(Q8),"",Q8)</f>
        <v>20</v>
      </c>
      <c r="G14" s="30" t="s">
        <v>56</v>
      </c>
      <c r="H14" s="31">
        <f>IF(ISBLANK(O8),"",O8)</f>
        <v>11</v>
      </c>
      <c r="I14" s="29">
        <f>IF(ISBLANK(Q10),"",Q10)</f>
        <v>17</v>
      </c>
      <c r="J14" s="30" t="s">
        <v>56</v>
      </c>
      <c r="K14" s="31">
        <f>IF(ISBLANK(O10),"",O10)</f>
        <v>10</v>
      </c>
      <c r="L14" s="29">
        <f>IF(ISBLANK(Q12),"",Q12)</f>
        <v>19</v>
      </c>
      <c r="M14" s="30" t="s">
        <v>56</v>
      </c>
      <c r="N14" s="31">
        <f>IF(ISBLANK(O12),"",O12)</f>
        <v>12</v>
      </c>
      <c r="O14" s="147"/>
      <c r="P14" s="148"/>
      <c r="Q14" s="149"/>
      <c r="R14" s="151"/>
      <c r="S14" s="153"/>
      <c r="T14" s="36"/>
      <c r="U14" s="36"/>
      <c r="V14" s="36"/>
      <c r="W14" s="155"/>
    </row>
  </sheetData>
  <mergeCells count="56">
    <mergeCell ref="A3:W3"/>
    <mergeCell ref="C4:E4"/>
    <mergeCell ref="F4:H4"/>
    <mergeCell ref="I4:K4"/>
    <mergeCell ref="L4:N4"/>
    <mergeCell ref="O4:Q4"/>
    <mergeCell ref="O5:Q5"/>
    <mergeCell ref="R5:R6"/>
    <mergeCell ref="S5:S6"/>
    <mergeCell ref="W5:W6"/>
    <mergeCell ref="A7:A8"/>
    <mergeCell ref="B7:B8"/>
    <mergeCell ref="C7:E7"/>
    <mergeCell ref="F7:H8"/>
    <mergeCell ref="I7:K7"/>
    <mergeCell ref="L7:N7"/>
    <mergeCell ref="A5:A6"/>
    <mergeCell ref="B5:B6"/>
    <mergeCell ref="C5:E6"/>
    <mergeCell ref="F5:H5"/>
    <mergeCell ref="I5:K5"/>
    <mergeCell ref="L5:N5"/>
    <mergeCell ref="O7:Q7"/>
    <mergeCell ref="R7:R8"/>
    <mergeCell ref="S7:S8"/>
    <mergeCell ref="W7:W8"/>
    <mergeCell ref="A9:A10"/>
    <mergeCell ref="B9:B10"/>
    <mergeCell ref="C9:E9"/>
    <mergeCell ref="F9:H9"/>
    <mergeCell ref="I9:K10"/>
    <mergeCell ref="L9:N9"/>
    <mergeCell ref="A11:A12"/>
    <mergeCell ref="B11:B12"/>
    <mergeCell ref="C11:E11"/>
    <mergeCell ref="F11:H11"/>
    <mergeCell ref="I11:K11"/>
    <mergeCell ref="L13:N13"/>
    <mergeCell ref="O9:Q9"/>
    <mergeCell ref="R9:R10"/>
    <mergeCell ref="S9:S10"/>
    <mergeCell ref="W9:W10"/>
    <mergeCell ref="L11:N12"/>
    <mergeCell ref="A13:A14"/>
    <mergeCell ref="B13:B14"/>
    <mergeCell ref="C13:E13"/>
    <mergeCell ref="F13:H13"/>
    <mergeCell ref="I13:K13"/>
    <mergeCell ref="O13:Q14"/>
    <mergeCell ref="R13:R14"/>
    <mergeCell ref="S13:S14"/>
    <mergeCell ref="W13:W14"/>
    <mergeCell ref="O11:Q11"/>
    <mergeCell ref="R11:R12"/>
    <mergeCell ref="S11:S12"/>
    <mergeCell ref="W11:W12"/>
  </mergeCells>
  <printOptions horizontalCentered="1"/>
  <pageMargins left="0.51181102362204722" right="0.27559055118110237" top="0.74803149606299213" bottom="0.51181102362204722" header="0.31496062992125984" footer="0.31496062992125984"/>
  <pageSetup paperSize="9" orientation="landscape"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9"/>
  <sheetViews>
    <sheetView zoomScale="90" zoomScaleNormal="90" workbookViewId="0">
      <selection activeCell="B2" sqref="B2"/>
    </sheetView>
  </sheetViews>
  <sheetFormatPr defaultColWidth="8.7109375" defaultRowHeight="15.75"/>
  <cols>
    <col min="1" max="1" width="4.7109375" customWidth="1"/>
    <col min="2" max="2" width="26.7109375" style="16" customWidth="1"/>
    <col min="3" max="3" width="4.7109375" style="17" customWidth="1"/>
    <col min="4" max="4" width="2" style="17" customWidth="1"/>
    <col min="5" max="6" width="4.7109375" style="17" customWidth="1"/>
    <col min="7" max="7" width="2" style="17" customWidth="1"/>
    <col min="8" max="9" width="4.7109375" style="17" customWidth="1"/>
    <col min="10" max="10" width="2" style="17" customWidth="1"/>
    <col min="11" max="11" width="4.7109375" style="17" customWidth="1"/>
    <col min="12" max="12" width="4.7109375" style="16" customWidth="1"/>
    <col min="13" max="13" width="2" style="16" customWidth="1"/>
    <col min="14" max="14" width="4.7109375" style="16" customWidth="1"/>
    <col min="15" max="16" width="10.7109375" style="16" customWidth="1"/>
    <col min="17" max="19" width="14.42578125" style="18" hidden="1" customWidth="1"/>
    <col min="20" max="20" width="10.7109375" style="18" customWidth="1"/>
  </cols>
  <sheetData>
    <row r="1" spans="1:20" s="15" customFormat="1" ht="52.5" customHeight="1">
      <c r="B1" s="90" t="str">
        <f>TRANSPOSE(Seadista!A9)</f>
        <v>Tallinn Handball Cup 2015</v>
      </c>
      <c r="N1" s="14"/>
      <c r="O1" s="14"/>
      <c r="P1" s="14"/>
      <c r="Q1" s="14"/>
    </row>
    <row r="2" spans="1:20" s="16" customFormat="1" ht="37.5" customHeight="1">
      <c r="B2" s="92"/>
      <c r="C2" s="17"/>
      <c r="D2" s="17"/>
      <c r="E2" s="17"/>
      <c r="F2" s="17"/>
      <c r="G2" s="17"/>
      <c r="H2" s="17"/>
      <c r="I2" s="17"/>
      <c r="J2" s="17"/>
      <c r="K2" s="17"/>
      <c r="N2" s="18"/>
      <c r="O2" s="18"/>
      <c r="P2" s="18"/>
      <c r="Q2" s="18"/>
    </row>
    <row r="3" spans="1:20" s="19" customFormat="1" ht="30" customHeight="1">
      <c r="A3" s="166" t="s">
        <v>157</v>
      </c>
      <c r="B3" s="167"/>
      <c r="C3" s="167"/>
      <c r="D3" s="167"/>
      <c r="E3" s="167"/>
      <c r="F3" s="167"/>
      <c r="G3" s="167"/>
      <c r="H3" s="167"/>
      <c r="I3" s="167"/>
      <c r="J3" s="167"/>
      <c r="K3" s="167"/>
      <c r="L3" s="167"/>
      <c r="M3" s="167"/>
      <c r="N3" s="167"/>
      <c r="O3" s="167"/>
      <c r="P3" s="167"/>
      <c r="Q3" s="167"/>
      <c r="R3" s="167"/>
      <c r="S3" s="167"/>
      <c r="T3" s="168"/>
    </row>
    <row r="4" spans="1:20" s="20" customFormat="1" ht="23.25" customHeight="1">
      <c r="A4" s="52"/>
      <c r="B4" s="53" t="s">
        <v>50</v>
      </c>
      <c r="C4" s="169">
        <v>1</v>
      </c>
      <c r="D4" s="170"/>
      <c r="E4" s="171"/>
      <c r="F4" s="169">
        <v>2</v>
      </c>
      <c r="G4" s="170"/>
      <c r="H4" s="171"/>
      <c r="I4" s="169">
        <v>3</v>
      </c>
      <c r="J4" s="170"/>
      <c r="K4" s="171"/>
      <c r="L4" s="169">
        <v>4</v>
      </c>
      <c r="M4" s="170"/>
      <c r="N4" s="171"/>
      <c r="O4" s="25" t="s">
        <v>51</v>
      </c>
      <c r="P4" s="25" t="s">
        <v>52</v>
      </c>
      <c r="Q4" s="55" t="s">
        <v>53</v>
      </c>
      <c r="R4" s="55" t="s">
        <v>54</v>
      </c>
      <c r="S4" s="55"/>
      <c r="T4" s="25" t="s">
        <v>55</v>
      </c>
    </row>
    <row r="5" spans="1:20" s="14" customFormat="1" ht="30" customHeight="1">
      <c r="A5" s="161">
        <f>TRANSPOSE(C4)</f>
        <v>1</v>
      </c>
      <c r="B5" s="180" t="s">
        <v>107</v>
      </c>
      <c r="C5" s="144"/>
      <c r="D5" s="145"/>
      <c r="E5" s="146"/>
      <c r="F5" s="172">
        <f>IF(AND(ISNUMBER(F6),ISNUMBER(H6)),IF(F6=H6,Seadista!B6,IF(F6-H6&gt;0,Seadista!B4,Seadista!B5)),"Mängimata")</f>
        <v>2</v>
      </c>
      <c r="G5" s="173"/>
      <c r="H5" s="174"/>
      <c r="I5" s="172">
        <f>IF(AND(ISNUMBER(I6),ISNUMBER(K6)),IF(I6=K6,Seadista!B6,IF(I6-K6&gt;0,Seadista!B4,Seadista!B5)),"Mängimata")</f>
        <v>0</v>
      </c>
      <c r="J5" s="173"/>
      <c r="K5" s="174"/>
      <c r="L5" s="172">
        <f>IF(AND(ISNUMBER(L6),ISNUMBER(N6)),IF(L6=N6,Seadista!B6,IF(L6-N6&gt;0,Seadista!B4,Seadista!B5)),"Mängimata")</f>
        <v>2</v>
      </c>
      <c r="M5" s="173"/>
      <c r="N5" s="174"/>
      <c r="O5" s="150">
        <f>SUMIF(C5:L5,"&gt;=0")</f>
        <v>4</v>
      </c>
      <c r="P5" s="152">
        <f>IF(AND(ISNUMBER(F6),ISNUMBER(H6),ISNUMBER(I6),ISNUMBER(K6),ISNUMBER(L6),ISNUMBER(N6)),F6-H6+I6-K6+L6-N6,"pooleli")</f>
        <v>11</v>
      </c>
      <c r="Q5" s="42">
        <f>RANK($O5,$O$5:$O$12,-1)</f>
        <v>3</v>
      </c>
      <c r="R5" s="42">
        <f>RANK($P5,$P$5:$P$12,-1)*0.01</f>
        <v>0.03</v>
      </c>
      <c r="S5" s="42">
        <f>Q5+R5</f>
        <v>3.03</v>
      </c>
      <c r="T5" s="154">
        <f>IF(AND(ISNUMBER($S$5),ISNUMBER($S$7),ISNUMBER($S$9),ISNUMBER($S$11)),RANK($S5,$S$5:$S$12),"pooleli")</f>
        <v>2</v>
      </c>
    </row>
    <row r="6" spans="1:20" s="14" customFormat="1" ht="30" customHeight="1">
      <c r="A6" s="162"/>
      <c r="B6" s="181"/>
      <c r="C6" s="147"/>
      <c r="D6" s="148"/>
      <c r="E6" s="149"/>
      <c r="F6" s="43">
        <v>10</v>
      </c>
      <c r="G6" s="44" t="s">
        <v>56</v>
      </c>
      <c r="H6" s="45">
        <v>0</v>
      </c>
      <c r="I6" s="43">
        <v>9</v>
      </c>
      <c r="J6" s="44" t="s">
        <v>56</v>
      </c>
      <c r="K6" s="45">
        <v>18</v>
      </c>
      <c r="L6" s="43">
        <v>21</v>
      </c>
      <c r="M6" s="140" t="s">
        <v>56</v>
      </c>
      <c r="N6" s="45">
        <v>11</v>
      </c>
      <c r="O6" s="151"/>
      <c r="P6" s="153"/>
      <c r="Q6" s="46"/>
      <c r="R6" s="46"/>
      <c r="S6" s="46"/>
      <c r="T6" s="155"/>
    </row>
    <row r="7" spans="1:20" s="14" customFormat="1" ht="30" customHeight="1">
      <c r="A7" s="161">
        <f>TRANSPOSE(F4)</f>
        <v>2</v>
      </c>
      <c r="B7" s="163" t="s">
        <v>156</v>
      </c>
      <c r="C7" s="172">
        <f>IF(AND(ISNUMBER(C8),ISNUMBER(E8)),IF(C8=E8,Seadista!B6,IF(C8-E8&gt;0,Seadista!B4,Seadista!B5)),"Mängimata")</f>
        <v>0</v>
      </c>
      <c r="D7" s="173"/>
      <c r="E7" s="174"/>
      <c r="F7" s="144"/>
      <c r="G7" s="145"/>
      <c r="H7" s="146"/>
      <c r="I7" s="172">
        <f>IF(AND(ISNUMBER(I8),ISNUMBER(K8)),IF(I8=K8,Seadista!B6,IF(I8-K8&gt;0,Seadista!B4,Seadista!B5)),"Mängimata")</f>
        <v>0</v>
      </c>
      <c r="J7" s="173"/>
      <c r="K7" s="174"/>
      <c r="L7" s="172">
        <f>IF(AND(ISNUMBER(L8),ISNUMBER(N8)),IF(L8=N8,Seadista!B6,IF(L8-N8&gt;0,Seadista!B4,Seadista!B5)),"Mängimata")</f>
        <v>0</v>
      </c>
      <c r="M7" s="173"/>
      <c r="N7" s="174"/>
      <c r="O7" s="150">
        <f>SUMIF(C7:L7,"&gt;=0")</f>
        <v>0</v>
      </c>
      <c r="P7" s="152">
        <f>IF(AND(ISNUMBER(C8),ISNUMBER(E8),ISNUMBER(I8),ISNUMBER(K8),ISNUMBER(L8),ISNUMBER(N8)),C8-E8+I8-K8+L8-N8,"pooleli")</f>
        <v>-43</v>
      </c>
      <c r="Q7" s="42">
        <f>RANK($O7,$O$5:$O$12,-1)</f>
        <v>1</v>
      </c>
      <c r="R7" s="42">
        <f>RANK($P7,$P$5:$P$12,-1)*0.01</f>
        <v>0.01</v>
      </c>
      <c r="S7" s="42">
        <f>Q7+R7</f>
        <v>1.01</v>
      </c>
      <c r="T7" s="154">
        <f>IF(AND(ISNUMBER($S$5),ISNUMBER($S$7),ISNUMBER($S$9),ISNUMBER($S$11)),RANK($S7,$S$5:$S$12),"pooleli")</f>
        <v>4</v>
      </c>
    </row>
    <row r="8" spans="1:20" s="14" customFormat="1" ht="30" customHeight="1">
      <c r="A8" s="162"/>
      <c r="B8" s="164"/>
      <c r="C8" s="43">
        <f>IF(ISBLANK(H6),"",H6)</f>
        <v>0</v>
      </c>
      <c r="D8" s="47" t="s">
        <v>56</v>
      </c>
      <c r="E8" s="45">
        <f>IF(ISBLANK(F6),"",F6)</f>
        <v>10</v>
      </c>
      <c r="F8" s="147"/>
      <c r="G8" s="148"/>
      <c r="H8" s="149"/>
      <c r="I8" s="43">
        <v>3</v>
      </c>
      <c r="J8" s="44" t="s">
        <v>56</v>
      </c>
      <c r="K8" s="45">
        <v>26</v>
      </c>
      <c r="L8" s="43">
        <v>0</v>
      </c>
      <c r="M8" s="44" t="s">
        <v>56</v>
      </c>
      <c r="N8" s="45">
        <v>10</v>
      </c>
      <c r="O8" s="151"/>
      <c r="P8" s="153"/>
      <c r="Q8" s="46"/>
      <c r="R8" s="42"/>
      <c r="S8" s="42"/>
      <c r="T8" s="155"/>
    </row>
    <row r="9" spans="1:20" s="14" customFormat="1" ht="30" customHeight="1">
      <c r="A9" s="161">
        <f>TRANSPOSE(I4)</f>
        <v>3</v>
      </c>
      <c r="B9" s="163" t="s">
        <v>111</v>
      </c>
      <c r="C9" s="172">
        <f>IF(AND(ISNUMBER(C10),ISNUMBER(E10)),IF(C10=E10,Seadista!B6,IF(C10-E10&gt;0,Seadista!B4,Seadista!B5)),"Mängimata")</f>
        <v>2</v>
      </c>
      <c r="D9" s="173"/>
      <c r="E9" s="174"/>
      <c r="F9" s="172">
        <f>IF(AND(ISNUMBER(F10),ISNUMBER(H10)),IF(F10=H10,Seadista!B6,IF(F10-H10&gt;0,Seadista!B4,Seadista!B5)),"Mängimata")</f>
        <v>2</v>
      </c>
      <c r="G9" s="173"/>
      <c r="H9" s="174"/>
      <c r="I9" s="144"/>
      <c r="J9" s="145"/>
      <c r="K9" s="146"/>
      <c r="L9" s="172">
        <f>IF(AND(ISNUMBER(L10),ISNUMBER(N10)),IF(L10=N10,Seadista!B6,IF(L10-N10&gt;0,Seadista!B4,Seadista!B5)),"Mängimata")</f>
        <v>2</v>
      </c>
      <c r="M9" s="173"/>
      <c r="N9" s="174"/>
      <c r="O9" s="150">
        <f>SUMIF(C9:L9,"&gt;=0")</f>
        <v>6</v>
      </c>
      <c r="P9" s="152">
        <f>IF(AND(ISNUMBER(C10),ISNUMBER(E10),ISNUMBER(F10),ISNUMBER(H10),ISNUMBER(L10),ISNUMBER(N10)),C10-E10+F10-H10+L10-N10,"pooleli")</f>
        <v>41</v>
      </c>
      <c r="Q9" s="42">
        <f>RANK($O9,$O$5:$O$12,-1)</f>
        <v>4</v>
      </c>
      <c r="R9" s="42">
        <f>RANK($P9,$P$5:$P$12,-1)*0.01</f>
        <v>0.04</v>
      </c>
      <c r="S9" s="42">
        <f>Q9+R9</f>
        <v>4.04</v>
      </c>
      <c r="T9" s="154">
        <f>IF(AND(ISNUMBER($S$5),ISNUMBER($S$7),ISNUMBER($S$9),ISNUMBER($S$11)),RANK($S9,$S$5:$S$12),"pooleli")</f>
        <v>1</v>
      </c>
    </row>
    <row r="10" spans="1:20" s="14" customFormat="1" ht="30" customHeight="1">
      <c r="A10" s="162"/>
      <c r="B10" s="164"/>
      <c r="C10" s="43">
        <f>IF(ISBLANK(K6),"",K6)</f>
        <v>18</v>
      </c>
      <c r="D10" s="44" t="s">
        <v>56</v>
      </c>
      <c r="E10" s="45">
        <f>IF(ISBLANK(I6),"",I6)</f>
        <v>9</v>
      </c>
      <c r="F10" s="43">
        <f>IF(ISBLANK(K8),"",K8)</f>
        <v>26</v>
      </c>
      <c r="G10" s="44" t="s">
        <v>56</v>
      </c>
      <c r="H10" s="45">
        <f>IF(ISBLANK(I8),"",I8)</f>
        <v>3</v>
      </c>
      <c r="I10" s="147"/>
      <c r="J10" s="148"/>
      <c r="K10" s="149"/>
      <c r="L10" s="43">
        <v>12</v>
      </c>
      <c r="M10" s="44" t="s">
        <v>56</v>
      </c>
      <c r="N10" s="45">
        <v>3</v>
      </c>
      <c r="O10" s="151"/>
      <c r="P10" s="153"/>
      <c r="Q10" s="46"/>
      <c r="R10" s="42"/>
      <c r="S10" s="42"/>
      <c r="T10" s="155"/>
    </row>
    <row r="11" spans="1:20" s="14" customFormat="1" ht="30" customHeight="1">
      <c r="A11" s="161">
        <f>TRANSPOSE(L4)</f>
        <v>4</v>
      </c>
      <c r="B11" s="163" t="s">
        <v>109</v>
      </c>
      <c r="C11" s="172">
        <f>IF(AND(ISNUMBER(C12),ISNUMBER(E12)),IF(C12=E12,Seadista!B6,IF(C12-E12&gt;0,Seadista!B4,Seadista!B5)),"Mängimata")</f>
        <v>0</v>
      </c>
      <c r="D11" s="173"/>
      <c r="E11" s="174"/>
      <c r="F11" s="172">
        <f>IF(AND(ISNUMBER(F12),ISNUMBER(H12)),IF(F12=H12,Seadista!B6,IF(F12-H12&gt;0,Seadista!B4,Seadista!B5)),"Mängimata")</f>
        <v>2</v>
      </c>
      <c r="G11" s="173"/>
      <c r="H11" s="174"/>
      <c r="I11" s="172">
        <f>IF(AND(ISNUMBER(I12),ISNUMBER(K12)),IF(I12=K12,Seadista!B6,IF(I12-K12&gt;0,Seadista!B4,Seadista!B5)),"Mängimata")</f>
        <v>0</v>
      </c>
      <c r="J11" s="173"/>
      <c r="K11" s="174"/>
      <c r="L11" s="144"/>
      <c r="M11" s="145"/>
      <c r="N11" s="146"/>
      <c r="O11" s="150">
        <f>SUMIF(C11:M11,"&gt;=0")</f>
        <v>2</v>
      </c>
      <c r="P11" s="175">
        <f>IF(AND(ISNUMBER(C12),ISNUMBER(E12),ISNUMBER(F12),ISNUMBER(H12),ISNUMBER(I12),ISNUMBER(K12)),C12-E12+F12-H12+I12-K12,"pooleli")</f>
        <v>-9</v>
      </c>
      <c r="Q11" s="46">
        <f>RANK($O11,$O$5:$O$12,-1)</f>
        <v>2</v>
      </c>
      <c r="R11" s="42">
        <f>RANK($P11,$P$5:$P$12,-1)*0.01</f>
        <v>0.02</v>
      </c>
      <c r="S11" s="42">
        <f>Q11+R11</f>
        <v>2.02</v>
      </c>
      <c r="T11" s="154">
        <f>IF(AND(ISNUMBER($S$5),ISNUMBER($S$7),ISNUMBER($S$9),ISNUMBER($S$11)),RANK($S11,$S$5:$S$12),"pooleli")</f>
        <v>3</v>
      </c>
    </row>
    <row r="12" spans="1:20" s="14" customFormat="1" ht="30" customHeight="1">
      <c r="A12" s="162"/>
      <c r="B12" s="164"/>
      <c r="C12" s="43">
        <f>IF(ISBLANK(N6),"",N6)</f>
        <v>11</v>
      </c>
      <c r="D12" s="44" t="s">
        <v>56</v>
      </c>
      <c r="E12" s="45">
        <f>IF(ISBLANK(L6),"",L6)</f>
        <v>21</v>
      </c>
      <c r="F12" s="43">
        <f>IF(ISBLANK(N8),"",N8)</f>
        <v>10</v>
      </c>
      <c r="G12" s="44" t="s">
        <v>56</v>
      </c>
      <c r="H12" s="45">
        <f>IF(ISBLANK(L8),"",L8)</f>
        <v>0</v>
      </c>
      <c r="I12" s="43">
        <f>IF(ISBLANK(N10),"",N10)</f>
        <v>3</v>
      </c>
      <c r="J12" s="44" t="s">
        <v>56</v>
      </c>
      <c r="K12" s="45">
        <f>IF(ISBLANK(L10),"",L10)</f>
        <v>12</v>
      </c>
      <c r="L12" s="147"/>
      <c r="M12" s="148"/>
      <c r="N12" s="149"/>
      <c r="O12" s="151"/>
      <c r="P12" s="176"/>
      <c r="Q12" s="46"/>
      <c r="R12" s="42"/>
      <c r="S12" s="42"/>
      <c r="T12" s="155"/>
    </row>
    <row r="14" spans="1:20">
      <c r="C14" s="17" t="s">
        <v>227</v>
      </c>
      <c r="E14" s="17" t="s">
        <v>228</v>
      </c>
      <c r="F14" s="17" t="s">
        <v>229</v>
      </c>
      <c r="H14" s="17" t="s">
        <v>193</v>
      </c>
    </row>
    <row r="15" spans="1:20" ht="18.75">
      <c r="B15" s="120" t="s">
        <v>77</v>
      </c>
      <c r="C15" s="17">
        <v>5</v>
      </c>
      <c r="E15" s="17">
        <v>4</v>
      </c>
      <c r="F15" s="17">
        <v>9</v>
      </c>
      <c r="H15" s="17">
        <v>2</v>
      </c>
    </row>
    <row r="16" spans="1:20" ht="18.75">
      <c r="B16" s="120" t="s">
        <v>156</v>
      </c>
      <c r="C16" s="17">
        <v>0</v>
      </c>
      <c r="E16" s="17">
        <v>0</v>
      </c>
      <c r="F16" s="17">
        <v>0</v>
      </c>
      <c r="H16" s="17">
        <v>4</v>
      </c>
    </row>
    <row r="17" spans="2:8" ht="18.75">
      <c r="B17" s="120" t="s">
        <v>111</v>
      </c>
      <c r="C17" s="17">
        <v>5</v>
      </c>
      <c r="E17" s="17">
        <v>6</v>
      </c>
      <c r="F17" s="17">
        <v>11</v>
      </c>
      <c r="H17" s="17">
        <v>1</v>
      </c>
    </row>
    <row r="18" spans="2:8" ht="18.75">
      <c r="B18" s="120" t="s">
        <v>109</v>
      </c>
      <c r="C18" s="17">
        <v>2</v>
      </c>
      <c r="E18" s="17">
        <v>2</v>
      </c>
      <c r="F18" s="17">
        <v>4</v>
      </c>
      <c r="H18" s="17">
        <v>3</v>
      </c>
    </row>
    <row r="19" spans="2:8" ht="18.75">
      <c r="B19" s="120"/>
    </row>
  </sheetData>
  <mergeCells count="41">
    <mergeCell ref="A11:A12"/>
    <mergeCell ref="O9:O10"/>
    <mergeCell ref="A9:A10"/>
    <mergeCell ref="I7:K7"/>
    <mergeCell ref="B7:B8"/>
    <mergeCell ref="B11:B12"/>
    <mergeCell ref="A7:A8"/>
    <mergeCell ref="L11:N12"/>
    <mergeCell ref="C9:E9"/>
    <mergeCell ref="F9:H9"/>
    <mergeCell ref="C11:E11"/>
    <mergeCell ref="T11:T12"/>
    <mergeCell ref="T5:T6"/>
    <mergeCell ref="F11:H11"/>
    <mergeCell ref="I11:K11"/>
    <mergeCell ref="O11:O12"/>
    <mergeCell ref="P11:P12"/>
    <mergeCell ref="F7:H8"/>
    <mergeCell ref="O7:O8"/>
    <mergeCell ref="O5:O6"/>
    <mergeCell ref="C5:E6"/>
    <mergeCell ref="I5:K5"/>
    <mergeCell ref="L9:N9"/>
    <mergeCell ref="L5:N5"/>
    <mergeCell ref="L7:N7"/>
    <mergeCell ref="F5:H5"/>
    <mergeCell ref="T9:T10"/>
    <mergeCell ref="P5:P6"/>
    <mergeCell ref="A5:A6"/>
    <mergeCell ref="B9:B10"/>
    <mergeCell ref="P9:P10"/>
    <mergeCell ref="I9:K10"/>
    <mergeCell ref="B5:B6"/>
    <mergeCell ref="C7:E7"/>
    <mergeCell ref="P7:P8"/>
    <mergeCell ref="T7:T8"/>
    <mergeCell ref="A3:T3"/>
    <mergeCell ref="C4:E4"/>
    <mergeCell ref="F4:H4"/>
    <mergeCell ref="I4:K4"/>
    <mergeCell ref="L4:N4"/>
  </mergeCells>
  <phoneticPr fontId="12" type="noConversion"/>
  <pageMargins left="0.70866141732283472" right="0.70866141732283472" top="0.74803149606299213" bottom="0.74803149606299213" header="0.31496062992125984" footer="0.31496062992125984"/>
  <pageSetup paperSize="9" orientation="landscape"/>
  <headerFooter alignWithMargins="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6"/>
  <sheetViews>
    <sheetView topLeftCell="A7" zoomScale="90" zoomScaleNormal="90" workbookViewId="0">
      <selection activeCell="B2" sqref="B2"/>
    </sheetView>
  </sheetViews>
  <sheetFormatPr defaultColWidth="8.7109375" defaultRowHeight="15.75"/>
  <cols>
    <col min="1" max="1" width="4.42578125" style="21" customWidth="1"/>
    <col min="2" max="2" width="21" style="16" customWidth="1"/>
    <col min="3" max="3" width="4.7109375" style="17" customWidth="1"/>
    <col min="4" max="4" width="2" style="17" customWidth="1"/>
    <col min="5" max="6" width="4.7109375" style="17" customWidth="1"/>
    <col min="7" max="7" width="2" style="17" customWidth="1"/>
    <col min="8" max="9" width="4.7109375" style="17" customWidth="1"/>
    <col min="10" max="10" width="2" style="17" customWidth="1"/>
    <col min="11" max="11" width="4.7109375" style="17" customWidth="1"/>
    <col min="12" max="12" width="4.7109375" style="16" customWidth="1"/>
    <col min="13" max="13" width="2" style="16" customWidth="1"/>
    <col min="14" max="14" width="4.7109375" style="16" customWidth="1"/>
    <col min="15" max="15" width="4.7109375" style="22" customWidth="1"/>
    <col min="16" max="16" width="2" style="22" customWidth="1"/>
    <col min="17" max="18" width="4.7109375" style="22" customWidth="1"/>
    <col min="19" max="19" width="2" style="22" customWidth="1"/>
    <col min="20" max="20" width="4.7109375" style="22" customWidth="1"/>
    <col min="21" max="22" width="10.7109375" style="16" customWidth="1"/>
    <col min="23" max="25" width="14.42578125" style="18" hidden="1" customWidth="1"/>
    <col min="26" max="26" width="10.7109375" style="18" customWidth="1"/>
  </cols>
  <sheetData>
    <row r="1" spans="1:26" s="15" customFormat="1" ht="52.5" customHeight="1">
      <c r="B1" s="90" t="str">
        <f>TRANSPOSE(Seadista!A9)</f>
        <v>Tallinn Handball Cup 2015</v>
      </c>
      <c r="N1" s="14"/>
      <c r="O1" s="14"/>
      <c r="P1" s="14"/>
      <c r="Q1" s="14"/>
    </row>
    <row r="2" spans="1:26" s="16" customFormat="1" ht="37.5" customHeight="1">
      <c r="B2" s="92"/>
      <c r="C2" s="17"/>
      <c r="D2" s="17"/>
      <c r="E2" s="17"/>
      <c r="F2" s="17"/>
      <c r="G2" s="17"/>
      <c r="H2" s="17"/>
      <c r="I2" s="17"/>
      <c r="J2" s="17"/>
      <c r="K2" s="17"/>
      <c r="N2" s="18"/>
      <c r="O2" s="18"/>
      <c r="P2" s="18"/>
      <c r="Q2" s="18"/>
    </row>
    <row r="3" spans="1:26" s="19" customFormat="1" ht="30" customHeight="1">
      <c r="A3" s="166" t="s">
        <v>168</v>
      </c>
      <c r="B3" s="167"/>
      <c r="C3" s="167"/>
      <c r="D3" s="167"/>
      <c r="E3" s="167"/>
      <c r="F3" s="167"/>
      <c r="G3" s="167"/>
      <c r="H3" s="167"/>
      <c r="I3" s="167"/>
      <c r="J3" s="167"/>
      <c r="K3" s="167"/>
      <c r="L3" s="167"/>
      <c r="M3" s="167"/>
      <c r="N3" s="167"/>
      <c r="O3" s="167"/>
      <c r="P3" s="167"/>
      <c r="Q3" s="167"/>
      <c r="R3" s="167"/>
      <c r="S3" s="167"/>
      <c r="T3" s="167"/>
      <c r="U3" s="167"/>
      <c r="V3" s="167"/>
      <c r="W3" s="167"/>
      <c r="X3" s="167"/>
      <c r="Y3" s="167"/>
      <c r="Z3" s="168"/>
    </row>
    <row r="4" spans="1:26" s="20" customFormat="1" ht="20.25" customHeight="1">
      <c r="A4" s="52"/>
      <c r="B4" s="53" t="s">
        <v>50</v>
      </c>
      <c r="C4" s="169">
        <v>1</v>
      </c>
      <c r="D4" s="170"/>
      <c r="E4" s="171"/>
      <c r="F4" s="169">
        <v>2</v>
      </c>
      <c r="G4" s="170"/>
      <c r="H4" s="171"/>
      <c r="I4" s="169">
        <v>3</v>
      </c>
      <c r="J4" s="170"/>
      <c r="K4" s="171"/>
      <c r="L4" s="169">
        <v>4</v>
      </c>
      <c r="M4" s="170"/>
      <c r="N4" s="171"/>
      <c r="O4" s="169">
        <v>5</v>
      </c>
      <c r="P4" s="170"/>
      <c r="Q4" s="171"/>
      <c r="R4" s="169">
        <v>6</v>
      </c>
      <c r="S4" s="170"/>
      <c r="T4" s="171"/>
      <c r="U4" s="25" t="s">
        <v>51</v>
      </c>
      <c r="V4" s="25" t="s">
        <v>52</v>
      </c>
      <c r="W4" s="54" t="s">
        <v>53</v>
      </c>
      <c r="X4" s="54" t="s">
        <v>54</v>
      </c>
      <c r="Y4" s="54"/>
      <c r="Z4" s="25" t="s">
        <v>55</v>
      </c>
    </row>
    <row r="5" spans="1:26" s="14" customFormat="1" ht="30" customHeight="1">
      <c r="A5" s="161">
        <f>TRANSPOSE(C4)</f>
        <v>1</v>
      </c>
      <c r="B5" s="163" t="s">
        <v>183</v>
      </c>
      <c r="C5" s="144"/>
      <c r="D5" s="145"/>
      <c r="E5" s="146"/>
      <c r="F5" s="156">
        <f>IF(AND(ISNUMBER(F6),ISNUMBER(H6)),IF(F6=H6,Seadista!B6,IF(F6-H6&gt;0,Seadista!B4,Seadista!B5)),"Mängimata")</f>
        <v>2</v>
      </c>
      <c r="G5" s="157"/>
      <c r="H5" s="158"/>
      <c r="I5" s="156">
        <f>IF(AND(ISNUMBER(I6),ISNUMBER(K6)),IF(I6=K6,Seadista!B6,IF(I6-K6&gt;0,Seadista!B4,Seadista!B5)),"Mängimata")</f>
        <v>2</v>
      </c>
      <c r="J5" s="157"/>
      <c r="K5" s="158"/>
      <c r="L5" s="156">
        <f>IF(AND(ISNUMBER(L6),ISNUMBER(N6)),IF(L6=N6,Seadista!$B$6,IF(L6-N6&gt;0,Seadista!$B$4,Seadista!$B$5)),"Mängimata")</f>
        <v>0</v>
      </c>
      <c r="M5" s="157"/>
      <c r="N5" s="158"/>
      <c r="O5" s="156">
        <f>IF(AND(ISNUMBER(O6),ISNUMBER(Q6)),IF(O6=Q6,Seadista!$B$6,IF(O6-Q6&gt;0,Seadista!$B$4,Seadista!$B$5)),"Mängimata")</f>
        <v>2</v>
      </c>
      <c r="P5" s="157"/>
      <c r="Q5" s="158"/>
      <c r="R5" s="156">
        <f>IF(AND(ISNUMBER(R6),ISNUMBER(T6)),IF(R6=T6,Seadista!$B$6,IF(R6-T6&gt;0,Seadista!$B$4,Seadista!$B$5)),"Mängimata")</f>
        <v>1</v>
      </c>
      <c r="S5" s="157"/>
      <c r="T5" s="158"/>
      <c r="U5" s="150">
        <f>SUMIF($C5:$R5,"&gt;=0")</f>
        <v>7</v>
      </c>
      <c r="V5" s="152">
        <f>IF(AND(ISNUMBER(O6),ISNUMBER(Q6),ISNUMBER(F6),ISNUMBER(H6),ISNUMBER(I6),ISNUMBER(K6),ISNUMBER(L6),ISNUMBER(N6),ISNUMBER(R6),ISNUMBER(T6)),F6-H6+I6-K6+L6-N6+O6-Q6+R6-T6,"pooleli")</f>
        <v>24</v>
      </c>
      <c r="W5" s="38">
        <f>RANK($U5,$U$5:$U$16,-1)</f>
        <v>5</v>
      </c>
      <c r="X5" s="38">
        <f>RANK($V5,$V$5:$V$16,-1)*0.01</f>
        <v>0.05</v>
      </c>
      <c r="Y5" s="38">
        <f>W5+X5</f>
        <v>5.05</v>
      </c>
      <c r="Z5" s="154">
        <f>IF(AND(ISNUMBER($Y$5),ISNUMBER($Y$7),ISNUMBER($Y$9),ISNUMBER($Y$11),ISNUMBER($Y$13),ISNUMBER($Y$15)),RANK($Y5,$Y$5:$Y$16),"pooleli")</f>
        <v>2</v>
      </c>
    </row>
    <row r="6" spans="1:26" s="14" customFormat="1" ht="30" customHeight="1">
      <c r="A6" s="162"/>
      <c r="B6" s="179"/>
      <c r="C6" s="147"/>
      <c r="D6" s="148"/>
      <c r="E6" s="149"/>
      <c r="F6" s="29">
        <v>21</v>
      </c>
      <c r="G6" s="30" t="s">
        <v>56</v>
      </c>
      <c r="H6" s="31">
        <v>12</v>
      </c>
      <c r="I6" s="29">
        <v>16</v>
      </c>
      <c r="J6" s="30" t="s">
        <v>56</v>
      </c>
      <c r="K6" s="31">
        <v>6</v>
      </c>
      <c r="L6" s="29">
        <v>10</v>
      </c>
      <c r="M6" s="30" t="s">
        <v>56</v>
      </c>
      <c r="N6" s="31">
        <v>11</v>
      </c>
      <c r="O6" s="29">
        <v>20</v>
      </c>
      <c r="P6" s="30" t="s">
        <v>56</v>
      </c>
      <c r="Q6" s="31">
        <v>14</v>
      </c>
      <c r="R6" s="29">
        <v>16</v>
      </c>
      <c r="S6" s="30" t="s">
        <v>56</v>
      </c>
      <c r="T6" s="31">
        <v>16</v>
      </c>
      <c r="U6" s="165"/>
      <c r="V6" s="159"/>
      <c r="W6" s="51"/>
      <c r="X6" s="51"/>
      <c r="Y6" s="51"/>
      <c r="Z6" s="160"/>
    </row>
    <row r="7" spans="1:26" s="14" customFormat="1" ht="30" customHeight="1">
      <c r="A7" s="161">
        <f>TRANSPOSE(F4)</f>
        <v>2</v>
      </c>
      <c r="B7" s="163" t="s">
        <v>184</v>
      </c>
      <c r="C7" s="156">
        <f>IF(AND(ISNUMBER(C8),ISNUMBER(E8)),IF(C8=E8,Seadista!B6,IF(C8-E8&gt;0,Seadista!B4,Seadista!B5)),"Mängimata")</f>
        <v>0</v>
      </c>
      <c r="D7" s="157"/>
      <c r="E7" s="158"/>
      <c r="F7" s="144"/>
      <c r="G7" s="145"/>
      <c r="H7" s="146"/>
      <c r="I7" s="156">
        <f>IF(AND(ISNUMBER(I8),ISNUMBER(K8)),IF(I8=K8,Seadista!B6,IF(I8-K8&gt;0,Seadista!B4,Seadista!B5)),"Mängimata")</f>
        <v>2</v>
      </c>
      <c r="J7" s="157"/>
      <c r="K7" s="158"/>
      <c r="L7" s="156">
        <f>IF(AND(ISNUMBER(L8),ISNUMBER(N8)),IF(L8=N8,Seadista!B6,IF(L8-N8&gt;0,Seadista!B4,Seadista!B5)),"Mängimata")</f>
        <v>0</v>
      </c>
      <c r="M7" s="157"/>
      <c r="N7" s="158"/>
      <c r="O7" s="156">
        <f>IF(AND(ISNUMBER(O8),ISNUMBER(Q8)),IF(O8=Q8,Seadista!$B$6,IF(O8-Q8&gt;0,Seadista!$B$4,Seadista!$B$5)),"Mängimata")</f>
        <v>2</v>
      </c>
      <c r="P7" s="157"/>
      <c r="Q7" s="158"/>
      <c r="R7" s="156">
        <f>IF(AND(ISNUMBER(R8),ISNUMBER(T8)),IF(R8=T8,Seadista!$B$6,IF(R8-T8&gt;0,Seadista!$B$4,Seadista!$B$5)),"Mängimata")</f>
        <v>0</v>
      </c>
      <c r="S7" s="157"/>
      <c r="T7" s="158"/>
      <c r="U7" s="150">
        <f>SUMIF($C7:$R7,"&gt;=0")</f>
        <v>4</v>
      </c>
      <c r="V7" s="152">
        <f>IF(AND(ISNUMBER(C8),ISNUMBER(E8),ISNUMBER(I8),ISNUMBER(K8),ISNUMBER(L8),ISNUMBER(N8),ISNUMBER(O8),ISNUMBER(Q8),ISNUMBER(R8),ISNUMBER(T8)),C8-E8+I8-K8+L8-N8+O8-Q8+R8-T8,"pooleli")</f>
        <v>-18</v>
      </c>
      <c r="W7" s="38">
        <f>RANK($U7,$U$5:$U$16,-1)</f>
        <v>3</v>
      </c>
      <c r="X7" s="38">
        <f>RANK($V7,$V$5:$V$16,-1)*0.01</f>
        <v>0.02</v>
      </c>
      <c r="Y7" s="38">
        <f>W7+X7</f>
        <v>3.02</v>
      </c>
      <c r="Z7" s="154">
        <f>IF(AND(ISNUMBER($Y$5),ISNUMBER($Y$7),ISNUMBER($Y$9),ISNUMBER($Y$11),ISNUMBER($Y$13),ISNUMBER($Y$15)),RANK($Y7,$Y$5:$Y$16),"pooleli")</f>
        <v>4</v>
      </c>
    </row>
    <row r="8" spans="1:26" s="14" customFormat="1" ht="30" customHeight="1">
      <c r="A8" s="162"/>
      <c r="B8" s="179"/>
      <c r="C8" s="29">
        <f>IF(ISBLANK(H6),"",H6)</f>
        <v>12</v>
      </c>
      <c r="D8" s="30" t="s">
        <v>56</v>
      </c>
      <c r="E8" s="31">
        <f>IF(ISBLANK(F6),"",F6)</f>
        <v>21</v>
      </c>
      <c r="F8" s="147"/>
      <c r="G8" s="148"/>
      <c r="H8" s="149"/>
      <c r="I8" s="29">
        <v>11</v>
      </c>
      <c r="J8" s="30" t="s">
        <v>56</v>
      </c>
      <c r="K8" s="31">
        <v>10</v>
      </c>
      <c r="L8" s="29">
        <v>6</v>
      </c>
      <c r="M8" s="30" t="s">
        <v>56</v>
      </c>
      <c r="N8" s="31">
        <v>16</v>
      </c>
      <c r="O8" s="29">
        <v>13</v>
      </c>
      <c r="P8" s="30" t="s">
        <v>56</v>
      </c>
      <c r="Q8" s="31">
        <v>11</v>
      </c>
      <c r="R8" s="29">
        <v>13</v>
      </c>
      <c r="S8" s="30" t="s">
        <v>56</v>
      </c>
      <c r="T8" s="31">
        <v>15</v>
      </c>
      <c r="U8" s="151"/>
      <c r="V8" s="159"/>
      <c r="W8" s="38"/>
      <c r="X8" s="38"/>
      <c r="Y8" s="38"/>
      <c r="Z8" s="160"/>
    </row>
    <row r="9" spans="1:26" s="14" customFormat="1" ht="30" customHeight="1">
      <c r="A9" s="161">
        <f>TRANSPOSE(I4)</f>
        <v>3</v>
      </c>
      <c r="B9" s="163" t="s">
        <v>185</v>
      </c>
      <c r="C9" s="156">
        <f>IF(AND(ISNUMBER(C10),ISNUMBER(E10)),IF(C10=E10,Seadista!B6,IF(C10-E10&gt;0,Seadista!B4,Seadista!B5)),"Mängimata")</f>
        <v>0</v>
      </c>
      <c r="D9" s="157"/>
      <c r="E9" s="158"/>
      <c r="F9" s="156">
        <f>IF(AND(ISNUMBER(F10),ISNUMBER(H10)),IF(F10=H10,Seadista!B6,IF(F10-H10&gt;0,Seadista!B4,Seadista!B5)),"Mängimata")</f>
        <v>0</v>
      </c>
      <c r="G9" s="157"/>
      <c r="H9" s="158"/>
      <c r="I9" s="144"/>
      <c r="J9" s="145"/>
      <c r="K9" s="146"/>
      <c r="L9" s="156">
        <f>IF(AND(ISNUMBER(L10),ISNUMBER(N10)),IF(L10=N10,Seadista!B6,IF(L10-N10&gt;0,Seadista!B4,Seadista!B5)),"Mängimata")</f>
        <v>0</v>
      </c>
      <c r="M9" s="157"/>
      <c r="N9" s="158"/>
      <c r="O9" s="156">
        <f>IF(AND(ISNUMBER(O10),ISNUMBER(Q10)),IF(O10=Q10,Seadista!$B$6,IF(O10-Q10&gt;0,Seadista!$B$4,Seadista!$B$5)),"Mängimata")</f>
        <v>0</v>
      </c>
      <c r="P9" s="157"/>
      <c r="Q9" s="158"/>
      <c r="R9" s="156">
        <f>IF(AND(ISNUMBER(R10),ISNUMBER(T10)),IF(R10=T10,Seadista!$B$6,IF(R10-T10&gt;0,Seadista!$B$4,Seadista!$B$5)),"Mängimata")</f>
        <v>2</v>
      </c>
      <c r="S9" s="157"/>
      <c r="T9" s="158"/>
      <c r="U9" s="165">
        <f>SUMIF($C9:$R9,"&gt;=0")</f>
        <v>2</v>
      </c>
      <c r="V9" s="152">
        <f>IF(AND(ISNUMBER(F10),ISNUMBER(H10),ISNUMBER(C10),ISNUMBER(E10),ISNUMBER(L10),ISNUMBER(N10),ISNUMBER(O10),ISNUMBER(Q10),ISNUMBER(R10),ISNUMBER(T10)),F10-H10+C10-E10+L10-N10+O10-Q10+R10-T10,"pooleli")</f>
        <v>-17</v>
      </c>
      <c r="W9" s="38">
        <f>RANK($U9,$U$5:$U$16,-1)</f>
        <v>1</v>
      </c>
      <c r="X9" s="38">
        <f>RANK($V9,$V$5:$V$16,-1)*0.01</f>
        <v>0.03</v>
      </c>
      <c r="Y9" s="38">
        <f>W9+X9</f>
        <v>1.03</v>
      </c>
      <c r="Z9" s="154">
        <v>6</v>
      </c>
    </row>
    <row r="10" spans="1:26" s="14" customFormat="1" ht="30" customHeight="1">
      <c r="A10" s="162"/>
      <c r="B10" s="179"/>
      <c r="C10" s="29">
        <f>IF(ISBLANK(K6),"",K6)</f>
        <v>6</v>
      </c>
      <c r="D10" s="30" t="s">
        <v>56</v>
      </c>
      <c r="E10" s="31">
        <f>IF(ISBLANK(I6),"",I6)</f>
        <v>16</v>
      </c>
      <c r="F10" s="29">
        <f>IF(ISBLANK(K8),"",K8)</f>
        <v>10</v>
      </c>
      <c r="G10" s="30" t="s">
        <v>56</v>
      </c>
      <c r="H10" s="31">
        <f>IF(ISBLANK(I8),"",I8)</f>
        <v>11</v>
      </c>
      <c r="I10" s="147"/>
      <c r="J10" s="148"/>
      <c r="K10" s="149"/>
      <c r="L10" s="29">
        <v>5</v>
      </c>
      <c r="M10" s="30" t="s">
        <v>56</v>
      </c>
      <c r="N10" s="31">
        <v>17</v>
      </c>
      <c r="O10" s="29">
        <v>14</v>
      </c>
      <c r="P10" s="124" t="s">
        <v>56</v>
      </c>
      <c r="Q10" s="31">
        <v>19</v>
      </c>
      <c r="R10" s="29">
        <v>20</v>
      </c>
      <c r="S10" s="30" t="s">
        <v>56</v>
      </c>
      <c r="T10" s="31">
        <v>9</v>
      </c>
      <c r="U10" s="165"/>
      <c r="V10" s="159"/>
      <c r="W10" s="38"/>
      <c r="X10" s="38"/>
      <c r="Y10" s="38"/>
      <c r="Z10" s="160"/>
    </row>
    <row r="11" spans="1:26" s="14" customFormat="1" ht="30" customHeight="1">
      <c r="A11" s="161">
        <f>TRANSPOSE(L4)</f>
        <v>4</v>
      </c>
      <c r="B11" s="163" t="s">
        <v>186</v>
      </c>
      <c r="C11" s="156">
        <f>IF(AND(ISNUMBER(C12),ISNUMBER(E12)),IF(C12=E12,Seadista!$B$6,IF(C12-E12&gt;0,Seadista!$B$4,Seadista!$B$5)),"Mängimata")</f>
        <v>2</v>
      </c>
      <c r="D11" s="157"/>
      <c r="E11" s="158"/>
      <c r="F11" s="156">
        <f>IF(AND(ISNUMBER(F12),ISNUMBER(H12)),IF(F12=H12,Seadista!$B$6,IF(F12-H12&gt;0,Seadista!$B$4,Seadista!$B$5)),"Mängimata")</f>
        <v>2</v>
      </c>
      <c r="G11" s="157"/>
      <c r="H11" s="158"/>
      <c r="I11" s="156">
        <f>IF(AND(ISNUMBER(I12),ISNUMBER(K12)),IF(I12=K12,Seadista!$B$6,IF(I12-K12&gt;0,Seadista!$B$4,Seadista!$B$5)),"Mängimata")</f>
        <v>2</v>
      </c>
      <c r="J11" s="157"/>
      <c r="K11" s="158"/>
      <c r="L11" s="144"/>
      <c r="M11" s="145"/>
      <c r="N11" s="146"/>
      <c r="O11" s="156">
        <f>IF(AND(ISNUMBER(O12),ISNUMBER(Q12)),IF(O12=Q12,Seadista!$B$6,IF(O12-Q12&gt;0,Seadista!$B$4,Seadista!$B$5)),"Mängimata")</f>
        <v>2</v>
      </c>
      <c r="P11" s="157"/>
      <c r="Q11" s="158"/>
      <c r="R11" s="156">
        <f>IF(AND(ISNUMBER(R12),ISNUMBER(T12)),IF(R12=T12,Seadista!$B$6,IF(R12-T12&gt;0,Seadista!$B$4,Seadista!$B$5)),"Mängimata")</f>
        <v>2</v>
      </c>
      <c r="S11" s="157"/>
      <c r="T11" s="158"/>
      <c r="U11" s="150">
        <f>SUMIF($C11:$R11,"&gt;=0")</f>
        <v>10</v>
      </c>
      <c r="V11" s="152">
        <f>IF(AND(ISNUMBER(F12),ISNUMBER(H12),ISNUMBER(I12),ISNUMBER(K12),ISNUMBER(C12),ISNUMBER(E12),ISNUMBER(O12),ISNUMBER(Q12),ISNUMBER(R12),ISNUMBER(T12)),F12-H12+I12-K12+C12-E12+O12-Q12+R12-T12,"pooleli")</f>
        <v>44</v>
      </c>
      <c r="W11" s="38">
        <f>RANK($U11,$U$5:$U$16,-1)</f>
        <v>6</v>
      </c>
      <c r="X11" s="38">
        <f>RANK($V11,$V$5:$V$16,-1)*0.01</f>
        <v>0.06</v>
      </c>
      <c r="Y11" s="38">
        <f>W11+X11</f>
        <v>6.06</v>
      </c>
      <c r="Z11" s="154">
        <f>IF(AND(ISNUMBER($Y$5),ISNUMBER($Y$7),ISNUMBER($Y$9),ISNUMBER($Y$11),ISNUMBER($Y$13),ISNUMBER($Y$15)),RANK($Y11,$Y$5:$Y$16),"pooleli")</f>
        <v>1</v>
      </c>
    </row>
    <row r="12" spans="1:26" s="14" customFormat="1" ht="30" customHeight="1">
      <c r="A12" s="162"/>
      <c r="B12" s="179"/>
      <c r="C12" s="29">
        <f>IF(ISBLANK(N6),"",N6)</f>
        <v>11</v>
      </c>
      <c r="D12" s="30" t="s">
        <v>56</v>
      </c>
      <c r="E12" s="31">
        <f>IF(ISBLANK(L6),"",L6)</f>
        <v>10</v>
      </c>
      <c r="F12" s="29">
        <f>IF(ISBLANK(N8),"",N8)</f>
        <v>16</v>
      </c>
      <c r="G12" s="30" t="s">
        <v>56</v>
      </c>
      <c r="H12" s="31">
        <f>IF(ISBLANK(L8),"",L8)</f>
        <v>6</v>
      </c>
      <c r="I12" s="29">
        <f>IF(ISBLANK(N10),"",N10)</f>
        <v>17</v>
      </c>
      <c r="J12" s="30" t="s">
        <v>56</v>
      </c>
      <c r="K12" s="31">
        <f>IF(ISBLANK(L10),"",L10)</f>
        <v>5</v>
      </c>
      <c r="L12" s="147"/>
      <c r="M12" s="148"/>
      <c r="N12" s="149"/>
      <c r="O12" s="29">
        <v>25</v>
      </c>
      <c r="P12" s="30" t="s">
        <v>56</v>
      </c>
      <c r="Q12" s="31">
        <v>11</v>
      </c>
      <c r="R12" s="29">
        <v>17</v>
      </c>
      <c r="S12" s="30" t="s">
        <v>56</v>
      </c>
      <c r="T12" s="31">
        <v>10</v>
      </c>
      <c r="U12" s="151"/>
      <c r="V12" s="159"/>
      <c r="W12" s="38"/>
      <c r="X12" s="38"/>
      <c r="Y12" s="38"/>
      <c r="Z12" s="160"/>
    </row>
    <row r="13" spans="1:26" s="14" customFormat="1" ht="30" customHeight="1">
      <c r="A13" s="161">
        <f>TRANSPOSE(O4)</f>
        <v>5</v>
      </c>
      <c r="B13" s="163" t="s">
        <v>187</v>
      </c>
      <c r="C13" s="156">
        <f>IF(AND(ISNUMBER(C14),ISNUMBER(E14)),IF(C14=E14,Seadista!$B$6,IF(C14-E14&gt;0,Seadista!$B$4,Seadista!$B$5)),"Mängimata")</f>
        <v>0</v>
      </c>
      <c r="D13" s="157"/>
      <c r="E13" s="158"/>
      <c r="F13" s="156">
        <f>IF(AND(ISNUMBER(F14),ISNUMBER(H14)),IF(F14=H14,Seadista!$B$6,IF(F14-H14&gt;0,Seadista!$B$4,Seadista!$B$5)),"Mängimata")</f>
        <v>0</v>
      </c>
      <c r="G13" s="157"/>
      <c r="H13" s="158"/>
      <c r="I13" s="156">
        <f>IF(AND(ISNUMBER(I14),ISNUMBER(K14)),IF(I14=K14,Seadista!$B$6,IF(I14-K14&gt;0,Seadista!$B$4,Seadista!$B$5)),"Mängimata")</f>
        <v>2</v>
      </c>
      <c r="J13" s="157"/>
      <c r="K13" s="158"/>
      <c r="L13" s="156">
        <f>IF(AND(ISNUMBER(L14),ISNUMBER(N14)),IF(L14=N14,Seadista!$B$6,IF(L14-N14&gt;0,Seadista!$B$4,Seadista!$B$5)),"Mängimata")</f>
        <v>0</v>
      </c>
      <c r="M13" s="157"/>
      <c r="N13" s="158"/>
      <c r="O13" s="144"/>
      <c r="P13" s="145"/>
      <c r="Q13" s="146"/>
      <c r="R13" s="156">
        <f>IF(AND(ISNUMBER(R14),ISNUMBER(T14)),IF(R14=T14,Seadista!$B$6,IF(R14-T14&gt;0,Seadista!$B$4,Seadista!$B$5)),"Mängimata")</f>
        <v>0</v>
      </c>
      <c r="S13" s="157"/>
      <c r="T13" s="158"/>
      <c r="U13" s="150">
        <f>SUMIF($C13:$R13,"&gt;=0")</f>
        <v>2</v>
      </c>
      <c r="V13" s="152">
        <f>IF(AND(ISNUMBER(C14),ISNUMBER(E14),ISNUMBER(F14),ISNUMBER(H14),ISNUMBER(I14),ISNUMBER(K14),ISNUMBER(L14),ISNUMBER(N14),ISNUMBER(R14),ISNUMBER(T14)),C14-E14+F14-H14+I14-K14+L14-N14+R14-T14,"pooleli")</f>
        <v>-21</v>
      </c>
      <c r="W13" s="38">
        <f>RANK($U13,$U$5:$U$16,-1)</f>
        <v>1</v>
      </c>
      <c r="X13" s="38">
        <f>RANK($V13,$V$5:$V$16,-1)*0.01</f>
        <v>0.01</v>
      </c>
      <c r="Y13" s="38">
        <f>W13+X13</f>
        <v>1.01</v>
      </c>
      <c r="Z13" s="154">
        <v>5</v>
      </c>
    </row>
    <row r="14" spans="1:26" s="14" customFormat="1" ht="30" customHeight="1">
      <c r="A14" s="162"/>
      <c r="B14" s="179"/>
      <c r="C14" s="29">
        <f>IF(ISBLANK(Q$6),"",Q$6)</f>
        <v>14</v>
      </c>
      <c r="D14" s="30"/>
      <c r="E14" s="31">
        <f>IF(ISBLANK(O6),"",O6)</f>
        <v>20</v>
      </c>
      <c r="F14" s="29">
        <f>IF(ISBLANK(Q8),"",Q8)</f>
        <v>11</v>
      </c>
      <c r="G14" s="30" t="s">
        <v>56</v>
      </c>
      <c r="H14" s="31">
        <f>IF(ISBLANK(O8),"",O8)</f>
        <v>13</v>
      </c>
      <c r="I14" s="29">
        <f>IF(ISBLANK(Q10),"",Q10)</f>
        <v>19</v>
      </c>
      <c r="J14" s="30" t="s">
        <v>56</v>
      </c>
      <c r="K14" s="31">
        <f>IF(ISBLANK(O10),"",O10)</f>
        <v>14</v>
      </c>
      <c r="L14" s="29">
        <f>IF(ISBLANK(Q12),"",Q12)</f>
        <v>11</v>
      </c>
      <c r="M14" s="30" t="s">
        <v>56</v>
      </c>
      <c r="N14" s="31">
        <f>IF(ISBLANK(O12),"",O12)</f>
        <v>25</v>
      </c>
      <c r="O14" s="147"/>
      <c r="P14" s="148"/>
      <c r="Q14" s="149"/>
      <c r="R14" s="29">
        <v>19</v>
      </c>
      <c r="S14" s="30" t="s">
        <v>56</v>
      </c>
      <c r="T14" s="31">
        <v>23</v>
      </c>
      <c r="U14" s="151"/>
      <c r="V14" s="159"/>
      <c r="W14" s="38"/>
      <c r="X14" s="38"/>
      <c r="Y14" s="38"/>
      <c r="Z14" s="160"/>
    </row>
    <row r="15" spans="1:26" s="16" customFormat="1" ht="30" customHeight="1" thickBot="1">
      <c r="A15" s="161">
        <f>TRANSPOSE(R4)</f>
        <v>6</v>
      </c>
      <c r="B15" s="163" t="s">
        <v>188</v>
      </c>
      <c r="C15" s="156">
        <f>IF(AND(ISNUMBER(C16),ISNUMBER(E16)),IF(C16=E16,Seadista!$B$6,IF(C16-E16&gt;0,Seadista!$B$4,Seadista!$B$5)),"Mängimata")</f>
        <v>1</v>
      </c>
      <c r="D15" s="157"/>
      <c r="E15" s="158"/>
      <c r="F15" s="156">
        <f>IF(AND(ISNUMBER(F16),ISNUMBER(H16)),IF(F16=H16,Seadista!$B$6,IF(F16-H16&gt;0,Seadista!$B$4,Seadista!$B$5)),"Mängimata")</f>
        <v>2</v>
      </c>
      <c r="G15" s="157"/>
      <c r="H15" s="158"/>
      <c r="I15" s="156">
        <f>IF(AND(ISNUMBER(I16),ISNUMBER(K16)),IF(I16=K16,Seadista!$B$6,IF(I16-K16&gt;0,Seadista!$B$4,Seadista!$B$5)),"Mängimata")</f>
        <v>0</v>
      </c>
      <c r="J15" s="157"/>
      <c r="K15" s="158"/>
      <c r="L15" s="156">
        <f>IF(AND(ISNUMBER(L16),ISNUMBER(N16)),IF(L16=N16,Seadista!$B$6,IF(L16-N16&gt;0,Seadista!$B$4,Seadista!$B$5)),"Mängimata")</f>
        <v>0</v>
      </c>
      <c r="M15" s="157"/>
      <c r="N15" s="158"/>
      <c r="O15" s="156">
        <f>IF(AND(ISNUMBER(O16),ISNUMBER(Q16)),IF(O16=Q16,Seadista!$B$6,IF(O16-Q16&gt;0,Seadista!$B$4,Seadista!$B$5)),"Mängimata")</f>
        <v>2</v>
      </c>
      <c r="P15" s="157"/>
      <c r="Q15" s="158"/>
      <c r="R15" s="144"/>
      <c r="S15" s="145"/>
      <c r="T15" s="146"/>
      <c r="U15" s="150">
        <f>SUMIF($C15:$S15,"&gt;=0")</f>
        <v>5</v>
      </c>
      <c r="V15" s="152">
        <f>IF(AND(ISNUMBER(C16),ISNUMBER(E16),ISNUMBER(F16),ISNUMBER(H16),ISNUMBER(I16),ISNUMBER(K16),ISNUMBER(L16),ISNUMBER(N16),ISNUMBER(O16),ISNUMBER(Q16)),C16-E16+F16-H16+I16-K16+L16-N16+O16-Q16,"pooleli")</f>
        <v>-12</v>
      </c>
      <c r="W15" s="41">
        <f>RANK($U15,$U$5:$U$16,-1)</f>
        <v>4</v>
      </c>
      <c r="X15" s="41">
        <f>RANK($V15,$V$5:$V$16,-1)*0.01</f>
        <v>0.04</v>
      </c>
      <c r="Y15" s="41">
        <f>W15+X15</f>
        <v>4.04</v>
      </c>
      <c r="Z15" s="154">
        <v>3</v>
      </c>
    </row>
    <row r="16" spans="1:26" s="16" customFormat="1" ht="30" customHeight="1">
      <c r="A16" s="162"/>
      <c r="B16" s="179"/>
      <c r="C16" s="29">
        <f>IF(ISBLANK(T$6),"",T$6)</f>
        <v>16</v>
      </c>
      <c r="D16" s="30" t="s">
        <v>56</v>
      </c>
      <c r="E16" s="31">
        <f>IF(ISBLANK(R$6),"",R$6)</f>
        <v>16</v>
      </c>
      <c r="F16" s="29">
        <f>IF(ISBLANK(T8),"",T8)</f>
        <v>15</v>
      </c>
      <c r="G16" s="30" t="s">
        <v>56</v>
      </c>
      <c r="H16" s="31">
        <f>IF(ISBLANK(R8),"",R8)</f>
        <v>13</v>
      </c>
      <c r="I16" s="29">
        <f>IF(ISBLANK(T10),"",T10)</f>
        <v>9</v>
      </c>
      <c r="J16" s="30" t="s">
        <v>56</v>
      </c>
      <c r="K16" s="31">
        <f>IF(ISBLANK(R10),"",R10)</f>
        <v>20</v>
      </c>
      <c r="L16" s="29">
        <f>IF(ISBLANK(T12),"",T12)</f>
        <v>10</v>
      </c>
      <c r="M16" s="30" t="s">
        <v>56</v>
      </c>
      <c r="N16" s="31">
        <f>IF(ISBLANK(R12),"",R12)</f>
        <v>17</v>
      </c>
      <c r="O16" s="29">
        <f>IF(ISBLANK(T14),"",T14)</f>
        <v>23</v>
      </c>
      <c r="P16" s="30" t="s">
        <v>56</v>
      </c>
      <c r="Q16" s="31">
        <f>IF(ISBLANK(R14),"",R14)</f>
        <v>19</v>
      </c>
      <c r="R16" s="147"/>
      <c r="S16" s="148"/>
      <c r="T16" s="149"/>
      <c r="U16" s="151"/>
      <c r="V16" s="153"/>
      <c r="W16" s="36"/>
      <c r="X16" s="36"/>
      <c r="Y16" s="36"/>
      <c r="Z16" s="155"/>
    </row>
  </sheetData>
  <mergeCells count="73">
    <mergeCell ref="F15:H15"/>
    <mergeCell ref="I15:K15"/>
    <mergeCell ref="A5:A6"/>
    <mergeCell ref="A7:A8"/>
    <mergeCell ref="A9:A10"/>
    <mergeCell ref="A11:A12"/>
    <mergeCell ref="A15:A16"/>
    <mergeCell ref="C15:E15"/>
    <mergeCell ref="C5:E6"/>
    <mergeCell ref="B5:B6"/>
    <mergeCell ref="B13:B14"/>
    <mergeCell ref="B11:B12"/>
    <mergeCell ref="B9:B10"/>
    <mergeCell ref="B7:B8"/>
    <mergeCell ref="B15:B16"/>
    <mergeCell ref="C13:E13"/>
    <mergeCell ref="A13:A14"/>
    <mergeCell ref="F9:H9"/>
    <mergeCell ref="F13:H13"/>
    <mergeCell ref="C11:E11"/>
    <mergeCell ref="F11:H11"/>
    <mergeCell ref="C9:E9"/>
    <mergeCell ref="U15:U16"/>
    <mergeCell ref="U11:U12"/>
    <mergeCell ref="U13:U14"/>
    <mergeCell ref="L13:N13"/>
    <mergeCell ref="R13:T13"/>
    <mergeCell ref="L11:N12"/>
    <mergeCell ref="O13:Q14"/>
    <mergeCell ref="R15:T16"/>
    <mergeCell ref="L15:N15"/>
    <mergeCell ref="R11:T11"/>
    <mergeCell ref="O15:Q15"/>
    <mergeCell ref="I11:K11"/>
    <mergeCell ref="I13:K13"/>
    <mergeCell ref="O11:Q11"/>
    <mergeCell ref="L7:N7"/>
    <mergeCell ref="L9:N9"/>
    <mergeCell ref="O9:Q9"/>
    <mergeCell ref="I9:K10"/>
    <mergeCell ref="I5:K5"/>
    <mergeCell ref="L5:N5"/>
    <mergeCell ref="F7:H8"/>
    <mergeCell ref="C7:E7"/>
    <mergeCell ref="I7:K7"/>
    <mergeCell ref="F5:H5"/>
    <mergeCell ref="Z15:Z16"/>
    <mergeCell ref="V5:V6"/>
    <mergeCell ref="V7:V8"/>
    <mergeCell ref="V9:V10"/>
    <mergeCell ref="V11:V12"/>
    <mergeCell ref="V13:V14"/>
    <mergeCell ref="V15:V16"/>
    <mergeCell ref="Z13:Z14"/>
    <mergeCell ref="Z11:Z12"/>
    <mergeCell ref="Z5:Z6"/>
    <mergeCell ref="R4:T4"/>
    <mergeCell ref="A3:Z3"/>
    <mergeCell ref="C4:E4"/>
    <mergeCell ref="F4:H4"/>
    <mergeCell ref="I4:K4"/>
    <mergeCell ref="L4:N4"/>
    <mergeCell ref="O4:Q4"/>
    <mergeCell ref="O5:Q5"/>
    <mergeCell ref="Z7:Z8"/>
    <mergeCell ref="Z9:Z10"/>
    <mergeCell ref="R7:T7"/>
    <mergeCell ref="R5:T5"/>
    <mergeCell ref="U5:U6"/>
    <mergeCell ref="O7:Q7"/>
    <mergeCell ref="U7:U8"/>
    <mergeCell ref="U9:U10"/>
    <mergeCell ref="R9:T9"/>
  </mergeCells>
  <phoneticPr fontId="12" type="noConversion"/>
  <printOptions horizontalCentered="1"/>
  <pageMargins left="0.51181102362204722" right="0.27559055118110237" top="0.74803149606299213" bottom="0.51181102362204722" header="0.31496062992125984" footer="0.31496062992125984"/>
  <pageSetup paperSize="9" orientation="landscape"/>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4"/>
  <sheetViews>
    <sheetView zoomScale="90" zoomScaleNormal="90" workbookViewId="0">
      <selection activeCell="B2" sqref="B2"/>
    </sheetView>
  </sheetViews>
  <sheetFormatPr defaultColWidth="8.7109375" defaultRowHeight="15.75"/>
  <cols>
    <col min="1" max="1" width="4.42578125" style="21" customWidth="1"/>
    <col min="2" max="2" width="27.28515625" style="16" customWidth="1"/>
    <col min="3" max="3" width="4.7109375" style="17" customWidth="1"/>
    <col min="4" max="4" width="2" style="17" customWidth="1"/>
    <col min="5" max="6" width="4.7109375" style="17" customWidth="1"/>
    <col min="7" max="7" width="2" style="17" customWidth="1"/>
    <col min="8" max="9" width="4.7109375" style="17" customWidth="1"/>
    <col min="10" max="10" width="2" style="17" customWidth="1"/>
    <col min="11" max="11" width="4.7109375" style="17" customWidth="1"/>
    <col min="12" max="12" width="4.7109375" style="16" customWidth="1"/>
    <col min="13" max="13" width="2" style="16" customWidth="1"/>
    <col min="14" max="14" width="4.7109375" style="16" customWidth="1"/>
    <col min="15" max="15" width="4.7109375" style="22" customWidth="1"/>
    <col min="16" max="16" width="2" style="22" customWidth="1"/>
    <col min="17" max="17" width="4.7109375" style="22" customWidth="1"/>
    <col min="18" max="19" width="10.7109375" style="16" customWidth="1"/>
    <col min="20" max="22" width="14.42578125" style="18" hidden="1" customWidth="1"/>
    <col min="23" max="23" width="10.7109375" style="18" customWidth="1"/>
  </cols>
  <sheetData>
    <row r="1" spans="1:23" s="15" customFormat="1" ht="52.5" customHeight="1">
      <c r="B1" s="90" t="str">
        <f>TRANSPOSE(Seadista!A9)</f>
        <v>Tallinn Handball Cup 2015</v>
      </c>
      <c r="N1" s="14"/>
      <c r="O1" s="14"/>
      <c r="P1" s="14"/>
      <c r="Q1" s="14"/>
    </row>
    <row r="2" spans="1:23" s="16" customFormat="1" ht="37.5" customHeight="1">
      <c r="B2" s="92"/>
      <c r="C2" s="17"/>
      <c r="D2" s="17"/>
      <c r="E2" s="17"/>
      <c r="F2" s="17"/>
      <c r="G2" s="17"/>
      <c r="H2" s="17"/>
      <c r="I2" s="17"/>
      <c r="J2" s="17"/>
      <c r="K2" s="17"/>
      <c r="N2" s="18"/>
      <c r="O2" s="18"/>
      <c r="P2" s="18"/>
      <c r="Q2" s="18"/>
    </row>
    <row r="3" spans="1:23" s="19" customFormat="1" ht="30" customHeight="1">
      <c r="A3" s="166" t="s">
        <v>189</v>
      </c>
      <c r="B3" s="167"/>
      <c r="C3" s="167"/>
      <c r="D3" s="167"/>
      <c r="E3" s="167"/>
      <c r="F3" s="167"/>
      <c r="G3" s="167"/>
      <c r="H3" s="167"/>
      <c r="I3" s="167"/>
      <c r="J3" s="167"/>
      <c r="K3" s="167"/>
      <c r="L3" s="167"/>
      <c r="M3" s="167"/>
      <c r="N3" s="167"/>
      <c r="O3" s="167"/>
      <c r="P3" s="167"/>
      <c r="Q3" s="167"/>
      <c r="R3" s="167"/>
      <c r="S3" s="167"/>
      <c r="T3" s="167"/>
      <c r="U3" s="167"/>
      <c r="V3" s="167"/>
      <c r="W3" s="168"/>
    </row>
    <row r="4" spans="1:23" s="20" customFormat="1" ht="20.25" customHeight="1">
      <c r="A4" s="52"/>
      <c r="B4" s="53" t="s">
        <v>50</v>
      </c>
      <c r="C4" s="169">
        <v>1</v>
      </c>
      <c r="D4" s="170"/>
      <c r="E4" s="171"/>
      <c r="F4" s="169">
        <v>2</v>
      </c>
      <c r="G4" s="170"/>
      <c r="H4" s="171"/>
      <c r="I4" s="169">
        <v>3</v>
      </c>
      <c r="J4" s="170"/>
      <c r="K4" s="171"/>
      <c r="L4" s="169">
        <v>4</v>
      </c>
      <c r="M4" s="170"/>
      <c r="N4" s="171"/>
      <c r="O4" s="169">
        <v>5</v>
      </c>
      <c r="P4" s="170"/>
      <c r="Q4" s="171"/>
      <c r="R4" s="25" t="s">
        <v>51</v>
      </c>
      <c r="S4" s="25" t="s">
        <v>52</v>
      </c>
      <c r="T4" s="54" t="s">
        <v>53</v>
      </c>
      <c r="U4" s="54" t="s">
        <v>54</v>
      </c>
      <c r="V4" s="54"/>
      <c r="W4" s="25" t="s">
        <v>55</v>
      </c>
    </row>
    <row r="5" spans="1:23" s="14" customFormat="1" ht="30" customHeight="1">
      <c r="A5" s="161">
        <f>TRANSPOSE(C4)</f>
        <v>1</v>
      </c>
      <c r="B5" s="163" t="s">
        <v>170</v>
      </c>
      <c r="C5" s="144"/>
      <c r="D5" s="145"/>
      <c r="E5" s="146"/>
      <c r="F5" s="156">
        <f>IF(AND(ISNUMBER(F6),ISNUMBER(H6)),IF(F6=H6,Seadista!B6,IF(F6-H6&gt;0,Seadista!B4,Seadista!B5)),"Mängimata")</f>
        <v>0</v>
      </c>
      <c r="G5" s="157"/>
      <c r="H5" s="158"/>
      <c r="I5" s="156">
        <f>IF(AND(ISNUMBER(I6),ISNUMBER(K6)),IF(I6=K6,Seadista!B6,IF(I6-K6&gt;0,Seadista!B4,Seadista!B5)),"Mängimata")</f>
        <v>2</v>
      </c>
      <c r="J5" s="157"/>
      <c r="K5" s="158"/>
      <c r="L5" s="156">
        <f>IF(AND(ISNUMBER(L6),ISNUMBER(N6)),IF(L6=N6,Seadista!$B$6,IF(L6-N6&gt;0,Seadista!$B$4,Seadista!$B$5)),"Mängimata")</f>
        <v>2</v>
      </c>
      <c r="M5" s="157"/>
      <c r="N5" s="158"/>
      <c r="O5" s="156">
        <f>IF(AND(ISNUMBER(O6),ISNUMBER(Q6)),IF(O6=Q6,Seadista!$B$6,IF(O6-Q6&gt;0,Seadista!$B$4,Seadista!$B$5)),"Mängimata")</f>
        <v>2</v>
      </c>
      <c r="P5" s="157"/>
      <c r="Q5" s="158"/>
      <c r="R5" s="150">
        <f>SUMIF($C5:$O5,"&gt;=0")</f>
        <v>6</v>
      </c>
      <c r="S5" s="152">
        <f>IF(AND(ISNUMBER(F6),ISNUMBER(H6),ISNUMBER(I6),ISNUMBER(K6),ISNUMBER(L6),ISNUMBER(N6),ISNUMBER(O6),ISNUMBER(Q6)),F6-H6+I6-K6+L6-N6+O6-Q6,"pooleli")</f>
        <v>19</v>
      </c>
      <c r="T5" s="26">
        <f>RANK($R5,$R$5:$R$14,-1)</f>
        <v>4</v>
      </c>
      <c r="U5" s="27">
        <f>RANK($S5,$S$5:$S$14,-1)*0.01</f>
        <v>0.05</v>
      </c>
      <c r="V5" s="28">
        <f>T5+U5</f>
        <v>4.05</v>
      </c>
      <c r="W5" s="154">
        <v>2</v>
      </c>
    </row>
    <row r="6" spans="1:23" s="14" customFormat="1" ht="30" customHeight="1">
      <c r="A6" s="162"/>
      <c r="B6" s="164"/>
      <c r="C6" s="147"/>
      <c r="D6" s="148"/>
      <c r="E6" s="149"/>
      <c r="F6" s="29">
        <v>12</v>
      </c>
      <c r="G6" s="124" t="s">
        <v>56</v>
      </c>
      <c r="H6" s="31">
        <v>17</v>
      </c>
      <c r="I6" s="29">
        <v>22</v>
      </c>
      <c r="J6" s="30" t="s">
        <v>56</v>
      </c>
      <c r="K6" s="31">
        <v>8</v>
      </c>
      <c r="L6" s="29">
        <v>20</v>
      </c>
      <c r="M6" s="30" t="s">
        <v>56</v>
      </c>
      <c r="N6" s="31">
        <v>16</v>
      </c>
      <c r="O6" s="29">
        <v>17</v>
      </c>
      <c r="P6" s="30" t="s">
        <v>56</v>
      </c>
      <c r="Q6" s="31">
        <v>11</v>
      </c>
      <c r="R6" s="165"/>
      <c r="S6" s="159"/>
      <c r="T6" s="32"/>
      <c r="U6" s="33"/>
      <c r="V6" s="34"/>
      <c r="W6" s="160"/>
    </row>
    <row r="7" spans="1:23" s="14" customFormat="1" ht="30" customHeight="1">
      <c r="A7" s="161">
        <f>TRANSPOSE(F4)</f>
        <v>2</v>
      </c>
      <c r="B7" s="163" t="s">
        <v>169</v>
      </c>
      <c r="C7" s="156">
        <f>IF(AND(ISNUMBER(C8),ISNUMBER(E8)),IF(C8=E8,Seadista!B6,IF(C8-E8&gt;0,Seadista!B4,Seadista!B5)),"Mängimata")</f>
        <v>2</v>
      </c>
      <c r="D7" s="157"/>
      <c r="E7" s="158"/>
      <c r="F7" s="144"/>
      <c r="G7" s="145"/>
      <c r="H7" s="146"/>
      <c r="I7" s="156">
        <f>IF(AND(ISNUMBER(I8),ISNUMBER(K8)),IF(I8=K8,Seadista!B6,IF(I8-K8&gt;0,Seadista!B4,Seadista!B5)),"Mängimata")</f>
        <v>2</v>
      </c>
      <c r="J7" s="157"/>
      <c r="K7" s="158"/>
      <c r="L7" s="156">
        <f>IF(AND(ISNUMBER(L8),ISNUMBER(N8)),IF(L8=N8,Seadista!B6,IF(L8-N8&gt;0,Seadista!B4,Seadista!B5)),"Mängimata")</f>
        <v>0</v>
      </c>
      <c r="M7" s="157"/>
      <c r="N7" s="158"/>
      <c r="O7" s="156">
        <f>IF(AND(ISNUMBER(O8),ISNUMBER(Q8)),IF(O8=Q8,Seadista!$B$6,IF(O8-Q8&gt;0,Seadista!$B$4,Seadista!$B$5)),"Mängimata")</f>
        <v>2</v>
      </c>
      <c r="P7" s="157"/>
      <c r="Q7" s="158"/>
      <c r="R7" s="150">
        <f>SUMIF($C7:$O7,"&gt;=0")</f>
        <v>6</v>
      </c>
      <c r="S7" s="152">
        <f>IF(AND(ISNUMBER(C8),ISNUMBER(E8),ISNUMBER(I8),ISNUMBER(K8),ISNUMBER(L8),ISNUMBER(N8),ISNUMBER(O8),ISNUMBER(Q8)),C8-E8+I8-K8+L8-N8+O8-Q8,"pooleli")</f>
        <v>-3</v>
      </c>
      <c r="T7" s="26">
        <f>RANK($R7,$R$5:$R$14,-1)</f>
        <v>4</v>
      </c>
      <c r="U7" s="27">
        <f>RANK($S7,$S$5:$S$14,-1)*0.01</f>
        <v>0.02</v>
      </c>
      <c r="V7" s="28">
        <f>T7+U7</f>
        <v>4.0199999999999996</v>
      </c>
      <c r="W7" s="154">
        <v>1</v>
      </c>
    </row>
    <row r="8" spans="1:23" s="14" customFormat="1" ht="30" customHeight="1">
      <c r="A8" s="162"/>
      <c r="B8" s="164"/>
      <c r="C8" s="29">
        <f>IF(ISBLANK(H6),"",H6)</f>
        <v>17</v>
      </c>
      <c r="D8" s="30" t="s">
        <v>56</v>
      </c>
      <c r="E8" s="31">
        <f>IF(ISBLANK(F6),"",F6)</f>
        <v>12</v>
      </c>
      <c r="F8" s="147"/>
      <c r="G8" s="148"/>
      <c r="H8" s="149"/>
      <c r="I8" s="29">
        <v>12</v>
      </c>
      <c r="J8" s="30" t="s">
        <v>56</v>
      </c>
      <c r="K8" s="31">
        <v>11</v>
      </c>
      <c r="L8" s="29">
        <v>6</v>
      </c>
      <c r="M8" s="30" t="s">
        <v>56</v>
      </c>
      <c r="N8" s="31">
        <v>16</v>
      </c>
      <c r="O8" s="29">
        <v>16</v>
      </c>
      <c r="P8" s="30" t="s">
        <v>56</v>
      </c>
      <c r="Q8" s="31">
        <v>15</v>
      </c>
      <c r="R8" s="151"/>
      <c r="S8" s="159"/>
      <c r="T8" s="35"/>
      <c r="U8" s="36"/>
      <c r="V8" s="37"/>
      <c r="W8" s="160"/>
    </row>
    <row r="9" spans="1:23" s="14" customFormat="1" ht="30" customHeight="1">
      <c r="A9" s="161">
        <f>TRANSPOSE(I4)</f>
        <v>3</v>
      </c>
      <c r="B9" s="163" t="s">
        <v>190</v>
      </c>
      <c r="C9" s="156">
        <f>IF(AND(ISNUMBER(C10),ISNUMBER(E10)),IF(C10=E10,Seadista!B6,IF(C10-E10&gt;0,Seadista!B4,Seadista!B5)),"Mängimata")</f>
        <v>0</v>
      </c>
      <c r="D9" s="157"/>
      <c r="E9" s="158"/>
      <c r="F9" s="156">
        <f>IF(AND(ISNUMBER(F10),ISNUMBER(H10)),IF(F10=H10,Seadista!B6,IF(F10-H10&gt;0,Seadista!B4,Seadista!B5)),"Mängimata")</f>
        <v>0</v>
      </c>
      <c r="G9" s="157"/>
      <c r="H9" s="158"/>
      <c r="I9" s="144"/>
      <c r="J9" s="145"/>
      <c r="K9" s="146"/>
      <c r="L9" s="156">
        <f>IF(AND(ISNUMBER(L10),ISNUMBER(N10)),IF(L10=N10,Seadista!B6,IF(L10-N10&gt;0,Seadista!B4,Seadista!B5)),"Mängimata")</f>
        <v>0</v>
      </c>
      <c r="M9" s="157"/>
      <c r="N9" s="158"/>
      <c r="O9" s="156">
        <f>IF(AND(ISNUMBER(O10),ISNUMBER(Q10)),IF(O10=Q10,Seadista!$B$6,IF(O10-Q10&gt;0,Seadista!$B$4,Seadista!$B$5)),"Mängimata")</f>
        <v>0</v>
      </c>
      <c r="P9" s="157"/>
      <c r="Q9" s="158"/>
      <c r="R9" s="165">
        <f>SUMIF($C9:$O9,"&gt;=0")</f>
        <v>0</v>
      </c>
      <c r="S9" s="152">
        <f>IF(AND(ISNUMBER(F10),ISNUMBER(H10),ISNUMBER(C10),ISNUMBER(E10),ISNUMBER(L10),ISNUMBER(N10),ISNUMBER(O10),ISNUMBER(Q10)),F10-H10+C10-E10+L10-N10+O10-Q10,"pooleli")</f>
        <v>-26</v>
      </c>
      <c r="T9" s="38">
        <f>RANK($R9,$R$5:$R$14,-1)</f>
        <v>1</v>
      </c>
      <c r="U9" s="38">
        <f>RANK($S9,$S$5:$S$14,-1)*0.01</f>
        <v>0.01</v>
      </c>
      <c r="V9" s="38">
        <f>T9+U9</f>
        <v>1.01</v>
      </c>
      <c r="W9" s="154">
        <f>IF(AND(ISNUMBER($V$5),ISNUMBER($V$7),ISNUMBER($V$9),ISNUMBER($V$11),ISNUMBER($V$13)),RANK($V9,$V$5:$V$14),"pooleli")</f>
        <v>5</v>
      </c>
    </row>
    <row r="10" spans="1:23" s="14" customFormat="1" ht="30" customHeight="1">
      <c r="A10" s="162"/>
      <c r="B10" s="164"/>
      <c r="C10" s="29">
        <f>IF(ISBLANK(K6),"",K6)</f>
        <v>8</v>
      </c>
      <c r="D10" s="30" t="s">
        <v>56</v>
      </c>
      <c r="E10" s="31">
        <f>IF(ISBLANK(I6),"",I6)</f>
        <v>22</v>
      </c>
      <c r="F10" s="29">
        <f>IF(ISBLANK(K8),"",K8)</f>
        <v>11</v>
      </c>
      <c r="G10" s="30" t="s">
        <v>56</v>
      </c>
      <c r="H10" s="31">
        <f>IF(ISBLANK(I8),"",I8)</f>
        <v>12</v>
      </c>
      <c r="I10" s="147"/>
      <c r="J10" s="148"/>
      <c r="K10" s="149"/>
      <c r="L10" s="29">
        <v>12</v>
      </c>
      <c r="M10" s="30" t="s">
        <v>56</v>
      </c>
      <c r="N10" s="31">
        <v>18</v>
      </c>
      <c r="O10" s="29">
        <v>9</v>
      </c>
      <c r="P10" s="30" t="s">
        <v>56</v>
      </c>
      <c r="Q10" s="31">
        <v>14</v>
      </c>
      <c r="R10" s="165"/>
      <c r="S10" s="159"/>
      <c r="T10" s="38"/>
      <c r="U10" s="38"/>
      <c r="V10" s="38"/>
      <c r="W10" s="160"/>
    </row>
    <row r="11" spans="1:23" s="14" customFormat="1" ht="30" customHeight="1">
      <c r="A11" s="161">
        <f>TRANSPOSE(L4)</f>
        <v>4</v>
      </c>
      <c r="B11" s="180" t="s">
        <v>191</v>
      </c>
      <c r="C11" s="156">
        <f>IF(AND(ISNUMBER(C12),ISNUMBER(E12)),IF(C12=E12,Seadista!$B$6,IF(C12-E12&gt;0,Seadista!$B$4,Seadista!$B$5)),"Mängimata")</f>
        <v>0</v>
      </c>
      <c r="D11" s="157"/>
      <c r="E11" s="158"/>
      <c r="F11" s="156">
        <f>IF(AND(ISNUMBER(F12),ISNUMBER(H12)),IF(F12=H12,Seadista!$B$6,IF(F12-H12&gt;0,Seadista!$B$4,Seadista!$B$5)),"Mängimata")</f>
        <v>2</v>
      </c>
      <c r="G11" s="157"/>
      <c r="H11" s="158"/>
      <c r="I11" s="156">
        <f>IF(AND(ISNUMBER(I12),ISNUMBER(K12)),IF(I12=K12,Seadista!$B$6,IF(I12-K12&gt;0,Seadista!$B$4,Seadista!$B$5)),"Mängimata")</f>
        <v>2</v>
      </c>
      <c r="J11" s="157"/>
      <c r="K11" s="158"/>
      <c r="L11" s="144"/>
      <c r="M11" s="145"/>
      <c r="N11" s="146"/>
      <c r="O11" s="156">
        <f>IF(AND(ISNUMBER(O12),ISNUMBER(Q12)),IF(O12=Q12,Seadista!$B$6,IF(O12-Q12&gt;0,Seadista!$B$4,Seadista!$B$5)),"Mängimata")</f>
        <v>0</v>
      </c>
      <c r="P11" s="157"/>
      <c r="Q11" s="158"/>
      <c r="R11" s="150">
        <f>SUMIF($C11:$O11,"&gt;=0")</f>
        <v>4</v>
      </c>
      <c r="S11" s="152">
        <f>IF(AND(ISNUMBER(F12),ISNUMBER(H12),ISNUMBER(I12),ISNUMBER(K12),ISNUMBER(C12),ISNUMBER(E12),ISNUMBER(O12),ISNUMBER(Q12)),F12-H12+I12-K12+C12-E12+O12-Q12,"pooleli")</f>
        <v>9</v>
      </c>
      <c r="T11" s="26">
        <f>RANK($R11,$R$5:$R$14,-1)</f>
        <v>2</v>
      </c>
      <c r="U11" s="27">
        <f>RANK($S11,$S$5:$S$14,-1)*0.01</f>
        <v>0.04</v>
      </c>
      <c r="V11" s="28">
        <f>T11+U11</f>
        <v>2.04</v>
      </c>
      <c r="W11" s="154">
        <v>4</v>
      </c>
    </row>
    <row r="12" spans="1:23" s="14" customFormat="1" ht="30" customHeight="1">
      <c r="A12" s="162"/>
      <c r="B12" s="181"/>
      <c r="C12" s="29">
        <f>IF(ISBLANK(N6),"",N6)</f>
        <v>16</v>
      </c>
      <c r="D12" s="30" t="s">
        <v>56</v>
      </c>
      <c r="E12" s="31">
        <f>IF(ISBLANK(L6),"",L6)</f>
        <v>20</v>
      </c>
      <c r="F12" s="29">
        <f>IF(ISBLANK(N8),"",N8)</f>
        <v>16</v>
      </c>
      <c r="G12" s="30" t="s">
        <v>56</v>
      </c>
      <c r="H12" s="31">
        <f>IF(ISBLANK(L8),"",L8)</f>
        <v>6</v>
      </c>
      <c r="I12" s="29">
        <f>IF(ISBLANK(N10),"",N10)</f>
        <v>18</v>
      </c>
      <c r="J12" s="30" t="s">
        <v>56</v>
      </c>
      <c r="K12" s="31">
        <f>IF(ISBLANK(L10),"",L10)</f>
        <v>12</v>
      </c>
      <c r="L12" s="147"/>
      <c r="M12" s="148"/>
      <c r="N12" s="149"/>
      <c r="O12" s="29">
        <v>10</v>
      </c>
      <c r="P12" s="30" t="s">
        <v>56</v>
      </c>
      <c r="Q12" s="31">
        <v>13</v>
      </c>
      <c r="R12" s="151"/>
      <c r="S12" s="159"/>
      <c r="T12" s="35"/>
      <c r="U12" s="36"/>
      <c r="V12" s="37"/>
      <c r="W12" s="160"/>
    </row>
    <row r="13" spans="1:23" s="16" customFormat="1" ht="30" customHeight="1">
      <c r="A13" s="161">
        <f>TRANSPOSE(O4)</f>
        <v>5</v>
      </c>
      <c r="B13" s="163" t="s">
        <v>88</v>
      </c>
      <c r="C13" s="156">
        <f>IF(AND(ISNUMBER(C14),ISNUMBER(E14)),IF(C14=E14,Seadista!$B$6,IF(C14-E14&gt;0,Seadista!$B$4,Seadista!$B$5)),"Mängimata")</f>
        <v>0</v>
      </c>
      <c r="D13" s="157"/>
      <c r="E13" s="158"/>
      <c r="F13" s="156">
        <f>IF(AND(ISNUMBER(F14),ISNUMBER(H14)),IF(F14=H14,Seadista!$B$6,IF(F14-H14&gt;0,Seadista!$B$4,Seadista!$B$5)),"Mängimata")</f>
        <v>0</v>
      </c>
      <c r="G13" s="157"/>
      <c r="H13" s="158"/>
      <c r="I13" s="156">
        <f>IF(AND(ISNUMBER(I14),ISNUMBER(K14)),IF(I14=K14,Seadista!$B$6,IF(I14-K14&gt;0,Seadista!$B$4,Seadista!$B$5)),"Mängimata")</f>
        <v>2</v>
      </c>
      <c r="J13" s="157"/>
      <c r="K13" s="158"/>
      <c r="L13" s="156">
        <f>IF(AND(ISNUMBER(L14),ISNUMBER(N14)),IF(L14=N14,Seadista!$B$6,IF(L14-N14&gt;0,Seadista!$B$4,Seadista!$B$5)),"Mängimata")</f>
        <v>2</v>
      </c>
      <c r="M13" s="157"/>
      <c r="N13" s="158"/>
      <c r="O13" s="144"/>
      <c r="P13" s="145"/>
      <c r="Q13" s="146"/>
      <c r="R13" s="150">
        <f>SUMIF($C13:$P13,"&gt;=0")</f>
        <v>4</v>
      </c>
      <c r="S13" s="152">
        <f>IF(AND(ISNUMBER(C14),ISNUMBER(E14),ISNUMBER(F14),ISNUMBER(H14),ISNUMBER(I14),ISNUMBER(K14),ISNUMBER(L14),ISNUMBER(N14)),C14-E14+F14-H14+I14-K14+L14-N14,"pooleli")</f>
        <v>1</v>
      </c>
      <c r="T13" s="39">
        <f>RANK($R13,$R$5:$R$14,-1)</f>
        <v>2</v>
      </c>
      <c r="U13" s="38">
        <f>RANK($S13,$S$5:$S$14,-1)*0.01</f>
        <v>0.03</v>
      </c>
      <c r="V13" s="40">
        <f>T13+U13</f>
        <v>2.0299999999999998</v>
      </c>
      <c r="W13" s="154">
        <v>3</v>
      </c>
    </row>
    <row r="14" spans="1:23" s="16" customFormat="1" ht="30" customHeight="1">
      <c r="A14" s="162"/>
      <c r="B14" s="164"/>
      <c r="C14" s="29">
        <f>IF(ISBLANK(Q$6),"",Q$6)</f>
        <v>11</v>
      </c>
      <c r="D14" s="30" t="s">
        <v>56</v>
      </c>
      <c r="E14" s="31">
        <f>IF(ISBLANK(O$6),"",O$6)</f>
        <v>17</v>
      </c>
      <c r="F14" s="29">
        <f>IF(ISBLANK(Q8),"",Q8)</f>
        <v>15</v>
      </c>
      <c r="G14" s="30" t="s">
        <v>56</v>
      </c>
      <c r="H14" s="31">
        <f>IF(ISBLANK(O8),"",O8)</f>
        <v>16</v>
      </c>
      <c r="I14" s="29">
        <f>IF(ISBLANK(Q10),"",Q10)</f>
        <v>14</v>
      </c>
      <c r="J14" s="30" t="s">
        <v>56</v>
      </c>
      <c r="K14" s="31">
        <f>IF(ISBLANK(O10),"",O10)</f>
        <v>9</v>
      </c>
      <c r="L14" s="29">
        <f>IF(ISBLANK(Q12),"",Q12)</f>
        <v>13</v>
      </c>
      <c r="M14" s="30" t="s">
        <v>56</v>
      </c>
      <c r="N14" s="31">
        <f>IF(ISBLANK(O12),"",O12)</f>
        <v>10</v>
      </c>
      <c r="O14" s="147"/>
      <c r="P14" s="148"/>
      <c r="Q14" s="149"/>
      <c r="R14" s="151"/>
      <c r="S14" s="153"/>
      <c r="T14" s="36"/>
      <c r="U14" s="36"/>
      <c r="V14" s="36"/>
      <c r="W14" s="155"/>
    </row>
  </sheetData>
  <mergeCells count="56">
    <mergeCell ref="L9:N9"/>
    <mergeCell ref="L11:N12"/>
    <mergeCell ref="I11:K11"/>
    <mergeCell ref="I9:K10"/>
    <mergeCell ref="A13:A14"/>
    <mergeCell ref="B13:B14"/>
    <mergeCell ref="C13:E13"/>
    <mergeCell ref="F13:H13"/>
    <mergeCell ref="C9:E9"/>
    <mergeCell ref="F9:H9"/>
    <mergeCell ref="A11:A12"/>
    <mergeCell ref="B11:B12"/>
    <mergeCell ref="C11:E11"/>
    <mergeCell ref="F11:H11"/>
    <mergeCell ref="A9:A10"/>
    <mergeCell ref="B9:B10"/>
    <mergeCell ref="S11:S12"/>
    <mergeCell ref="W11:W12"/>
    <mergeCell ref="I13:K13"/>
    <mergeCell ref="L13:N13"/>
    <mergeCell ref="O13:Q14"/>
    <mergeCell ref="R13:R14"/>
    <mergeCell ref="S13:S14"/>
    <mergeCell ref="W13:W14"/>
    <mergeCell ref="O11:Q11"/>
    <mergeCell ref="R11:R12"/>
    <mergeCell ref="S9:S10"/>
    <mergeCell ref="W9:W10"/>
    <mergeCell ref="O7:Q7"/>
    <mergeCell ref="R7:R8"/>
    <mergeCell ref="S7:S8"/>
    <mergeCell ref="W7:W8"/>
    <mergeCell ref="O9:Q9"/>
    <mergeCell ref="R9:R10"/>
    <mergeCell ref="S5:S6"/>
    <mergeCell ref="W5:W6"/>
    <mergeCell ref="A7:A8"/>
    <mergeCell ref="B7:B8"/>
    <mergeCell ref="C7:E7"/>
    <mergeCell ref="F7:H8"/>
    <mergeCell ref="I7:K7"/>
    <mergeCell ref="A5:A6"/>
    <mergeCell ref="L5:N5"/>
    <mergeCell ref="L7:N7"/>
    <mergeCell ref="O5:Q5"/>
    <mergeCell ref="R5:R6"/>
    <mergeCell ref="B5:B6"/>
    <mergeCell ref="C5:E6"/>
    <mergeCell ref="F5:H5"/>
    <mergeCell ref="I5:K5"/>
    <mergeCell ref="A3:W3"/>
    <mergeCell ref="C4:E4"/>
    <mergeCell ref="F4:H4"/>
    <mergeCell ref="I4:K4"/>
    <mergeCell ref="L4:N4"/>
    <mergeCell ref="O4:Q4"/>
  </mergeCells>
  <phoneticPr fontId="12" type="noConversion"/>
  <printOptions horizontalCentered="1"/>
  <pageMargins left="0.51181102362204722" right="0.27559055118110237" top="0.74803149606299213" bottom="0.51181102362204722" header="0.31496062992125984" footer="0.31496062992125984"/>
  <pageSetup paperSize="9" orientation="landscape"/>
  <headerFooter alignWithMargins="0"/>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4"/>
  <sheetViews>
    <sheetView zoomScale="90" zoomScaleNormal="90" workbookViewId="0">
      <selection activeCell="B2" sqref="B2"/>
    </sheetView>
  </sheetViews>
  <sheetFormatPr defaultColWidth="8.7109375" defaultRowHeight="15.75"/>
  <cols>
    <col min="1" max="1" width="4.42578125" style="21" customWidth="1"/>
    <col min="2" max="2" width="27.28515625" style="16" customWidth="1"/>
    <col min="3" max="3" width="4.7109375" style="17" customWidth="1"/>
    <col min="4" max="4" width="2" style="17" customWidth="1"/>
    <col min="5" max="6" width="4.7109375" style="17" customWidth="1"/>
    <col min="7" max="7" width="2" style="17" customWidth="1"/>
    <col min="8" max="9" width="4.7109375" style="17" customWidth="1"/>
    <col min="10" max="10" width="2" style="17" customWidth="1"/>
    <col min="11" max="11" width="4.7109375" style="17" customWidth="1"/>
    <col min="12" max="12" width="4.7109375" style="16" customWidth="1"/>
    <col min="13" max="13" width="2" style="16" customWidth="1"/>
    <col min="14" max="14" width="4.7109375" style="16" customWidth="1"/>
    <col min="15" max="15" width="4.7109375" style="22" customWidth="1"/>
    <col min="16" max="16" width="2" style="22" customWidth="1"/>
    <col min="17" max="17" width="4.7109375" style="22" customWidth="1"/>
    <col min="18" max="19" width="10.7109375" style="16" customWidth="1"/>
    <col min="20" max="22" width="14.42578125" style="18" hidden="1" customWidth="1"/>
    <col min="23" max="23" width="10.7109375" style="18" customWidth="1"/>
  </cols>
  <sheetData>
    <row r="1" spans="1:23" s="15" customFormat="1" ht="52.5" customHeight="1">
      <c r="B1" s="90" t="str">
        <f>TRANSPOSE(Seadista!A9)</f>
        <v>Tallinn Handball Cup 2015</v>
      </c>
      <c r="N1" s="14"/>
      <c r="O1" s="14"/>
      <c r="P1" s="14"/>
      <c r="Q1" s="14"/>
    </row>
    <row r="2" spans="1:23" s="16" customFormat="1" ht="37.5" customHeight="1">
      <c r="B2" s="92"/>
      <c r="C2" s="17"/>
      <c r="D2" s="17"/>
      <c r="E2" s="17"/>
      <c r="F2" s="17"/>
      <c r="G2" s="17"/>
      <c r="H2" s="17"/>
      <c r="I2" s="17"/>
      <c r="J2" s="17"/>
      <c r="K2" s="17"/>
      <c r="N2" s="18"/>
      <c r="O2" s="18"/>
      <c r="P2" s="18"/>
      <c r="Q2" s="18"/>
    </row>
    <row r="3" spans="1:23" s="19" customFormat="1" ht="30" customHeight="1">
      <c r="A3" s="166" t="s">
        <v>89</v>
      </c>
      <c r="B3" s="167"/>
      <c r="C3" s="167"/>
      <c r="D3" s="167"/>
      <c r="E3" s="167"/>
      <c r="F3" s="167"/>
      <c r="G3" s="167"/>
      <c r="H3" s="167"/>
      <c r="I3" s="167"/>
      <c r="J3" s="167"/>
      <c r="K3" s="167"/>
      <c r="L3" s="167"/>
      <c r="M3" s="167"/>
      <c r="N3" s="167"/>
      <c r="O3" s="167"/>
      <c r="P3" s="167"/>
      <c r="Q3" s="167"/>
      <c r="R3" s="167"/>
      <c r="S3" s="167"/>
      <c r="T3" s="167"/>
      <c r="U3" s="167"/>
      <c r="V3" s="167"/>
      <c r="W3" s="168"/>
    </row>
    <row r="4" spans="1:23" s="20" customFormat="1" ht="20.25" customHeight="1">
      <c r="A4" s="52"/>
      <c r="B4" s="53" t="s">
        <v>50</v>
      </c>
      <c r="C4" s="169">
        <v>1</v>
      </c>
      <c r="D4" s="170"/>
      <c r="E4" s="171"/>
      <c r="F4" s="169">
        <v>2</v>
      </c>
      <c r="G4" s="170"/>
      <c r="H4" s="171"/>
      <c r="I4" s="169">
        <v>3</v>
      </c>
      <c r="J4" s="170"/>
      <c r="K4" s="171"/>
      <c r="L4" s="169">
        <v>4</v>
      </c>
      <c r="M4" s="170"/>
      <c r="N4" s="171"/>
      <c r="O4" s="169">
        <v>5</v>
      </c>
      <c r="P4" s="170"/>
      <c r="Q4" s="171"/>
      <c r="R4" s="25" t="s">
        <v>51</v>
      </c>
      <c r="S4" s="25" t="s">
        <v>52</v>
      </c>
      <c r="T4" s="54" t="s">
        <v>53</v>
      </c>
      <c r="U4" s="54" t="s">
        <v>54</v>
      </c>
      <c r="V4" s="54"/>
      <c r="W4" s="25" t="s">
        <v>55</v>
      </c>
    </row>
    <row r="5" spans="1:23" s="14" customFormat="1" ht="30" customHeight="1">
      <c r="A5" s="161">
        <f>TRANSPOSE(C4)</f>
        <v>1</v>
      </c>
      <c r="B5" s="163" t="s">
        <v>122</v>
      </c>
      <c r="C5" s="144"/>
      <c r="D5" s="145"/>
      <c r="E5" s="146"/>
      <c r="F5" s="156">
        <f>IF(AND(ISNUMBER(F6),ISNUMBER(H6)),IF(F6=H6,Seadista!B6,IF(F6-H6&gt;0,Seadista!B4,Seadista!B5)),"Mängimata")</f>
        <v>2</v>
      </c>
      <c r="G5" s="157"/>
      <c r="H5" s="158"/>
      <c r="I5" s="156">
        <f>IF(AND(ISNUMBER(I6),ISNUMBER(K6)),IF(I6=K6,Seadista!B6,IF(I6-K6&gt;0,Seadista!B4,Seadista!B5)),"Mängimata")</f>
        <v>2</v>
      </c>
      <c r="J5" s="157"/>
      <c r="K5" s="158"/>
      <c r="L5" s="156">
        <f>IF(AND(ISNUMBER(L6),ISNUMBER(N6)),IF(L6=N6,Seadista!$B$6,IF(L6-N6&gt;0,Seadista!$B$4,Seadista!$B$5)),"Mängimata")</f>
        <v>0</v>
      </c>
      <c r="M5" s="157"/>
      <c r="N5" s="158"/>
      <c r="O5" s="156">
        <f>IF(AND(ISNUMBER(O6),ISNUMBER(Q6)),IF(O6=Q6,Seadista!$B$6,IF(O6-Q6&gt;0,Seadista!$B$4,Seadista!$B$5)),"Mängimata")</f>
        <v>0</v>
      </c>
      <c r="P5" s="157"/>
      <c r="Q5" s="158"/>
      <c r="R5" s="150">
        <f>SUMIF($C5:$O5,"&gt;=0")</f>
        <v>4</v>
      </c>
      <c r="S5" s="152">
        <f>IF(AND(ISNUMBER(F6),ISNUMBER(H6),ISNUMBER(I6),ISNUMBER(K6),ISNUMBER(L6),ISNUMBER(N6),ISNUMBER(O6),ISNUMBER(Q6)),F6-H6+I6-K6+L6-N6+O6-Q6,"pooleli")</f>
        <v>18</v>
      </c>
      <c r="T5" s="26">
        <f>RANK($R5,$R$5:$R$14,-1)</f>
        <v>3</v>
      </c>
      <c r="U5" s="27">
        <f>RANK($S5,$S$5:$S$14,-1)*0.01</f>
        <v>0.03</v>
      </c>
      <c r="V5" s="28">
        <f>T5+U5</f>
        <v>3.03</v>
      </c>
      <c r="W5" s="154">
        <f>IF(AND(ISNUMBER($V$5),ISNUMBER($V$7),ISNUMBER($V$9),ISNUMBER($V$11),ISNUMBER($V$13)),RANK($V5,$V$5:$V$14),"pooleli")</f>
        <v>3</v>
      </c>
    </row>
    <row r="6" spans="1:23" s="14" customFormat="1" ht="30" customHeight="1">
      <c r="A6" s="162"/>
      <c r="B6" s="164"/>
      <c r="C6" s="147"/>
      <c r="D6" s="148"/>
      <c r="E6" s="149"/>
      <c r="F6" s="29">
        <v>17</v>
      </c>
      <c r="G6" s="30" t="s">
        <v>56</v>
      </c>
      <c r="H6" s="31">
        <v>3</v>
      </c>
      <c r="I6" s="29">
        <v>19</v>
      </c>
      <c r="J6" s="30" t="s">
        <v>56</v>
      </c>
      <c r="K6" s="31">
        <v>8</v>
      </c>
      <c r="L6" s="29">
        <v>12</v>
      </c>
      <c r="M6" s="30" t="s">
        <v>56</v>
      </c>
      <c r="N6" s="31">
        <v>18</v>
      </c>
      <c r="O6" s="29">
        <v>14</v>
      </c>
      <c r="P6" s="30" t="s">
        <v>56</v>
      </c>
      <c r="Q6" s="31">
        <v>15</v>
      </c>
      <c r="R6" s="165"/>
      <c r="S6" s="159"/>
      <c r="T6" s="32"/>
      <c r="U6" s="33"/>
      <c r="V6" s="34"/>
      <c r="W6" s="160"/>
    </row>
    <row r="7" spans="1:23" s="14" customFormat="1" ht="30" customHeight="1">
      <c r="A7" s="161">
        <f>TRANSPOSE(F4)</f>
        <v>2</v>
      </c>
      <c r="B7" s="163" t="s">
        <v>224</v>
      </c>
      <c r="C7" s="156">
        <f>IF(AND(ISNUMBER(C8),ISNUMBER(E8)),IF(C8=E8,Seadista!B6,IF(C8-E8&gt;0,Seadista!B4,Seadista!B5)),"Mängimata")</f>
        <v>0</v>
      </c>
      <c r="D7" s="157"/>
      <c r="E7" s="158"/>
      <c r="F7" s="144"/>
      <c r="G7" s="145"/>
      <c r="H7" s="146"/>
      <c r="I7" s="156">
        <f>IF(AND(ISNUMBER(I8),ISNUMBER(K8)),IF(I8=K8,Seadista!B6,IF(I8-K8&gt;0,Seadista!B4,Seadista!B5)),"Mängimata")</f>
        <v>2</v>
      </c>
      <c r="J7" s="157"/>
      <c r="K7" s="158"/>
      <c r="L7" s="156">
        <f>IF(AND(ISNUMBER(L8),ISNUMBER(N8)),IF(L8=N8,Seadista!B6,IF(L8-N8&gt;0,Seadista!B4,Seadista!B5)),"Mängimata")</f>
        <v>0</v>
      </c>
      <c r="M7" s="157"/>
      <c r="N7" s="158"/>
      <c r="O7" s="156">
        <f>IF(AND(ISNUMBER(O8),ISNUMBER(Q8)),IF(O8=Q8,Seadista!$B$6,IF(O8-Q8&gt;0,Seadista!$B$4,Seadista!$B$5)),"Mängimata")</f>
        <v>0</v>
      </c>
      <c r="P7" s="157"/>
      <c r="Q7" s="158"/>
      <c r="R7" s="150">
        <f>SUMIF($C7:$O7,"&gt;=0")</f>
        <v>2</v>
      </c>
      <c r="S7" s="152">
        <f>IF(AND(ISNUMBER(C8),ISNUMBER(E8),ISNUMBER(I8),ISNUMBER(K8),ISNUMBER(L8),ISNUMBER(N8),ISNUMBER(O8),ISNUMBER(Q8)),C8-E8+I8-K8+L8-N8+O8-Q8,"pooleli")</f>
        <v>-20</v>
      </c>
      <c r="T7" s="26">
        <f>RANK($R7,$R$5:$R$14,-1)</f>
        <v>2</v>
      </c>
      <c r="U7" s="27">
        <f>RANK($S7,$S$5:$S$14,-1)*0.01</f>
        <v>0.02</v>
      </c>
      <c r="V7" s="28">
        <f>T7+U7</f>
        <v>2.02</v>
      </c>
      <c r="W7" s="154">
        <f>IF(AND(ISNUMBER($V$5),ISNUMBER($V$7),ISNUMBER($V$9),ISNUMBER($V$11),ISNUMBER($V$13)),RANK($V7,$V$5:$V$14),"pooleli")</f>
        <v>4</v>
      </c>
    </row>
    <row r="8" spans="1:23" s="14" customFormat="1" ht="30" customHeight="1">
      <c r="A8" s="162"/>
      <c r="B8" s="164"/>
      <c r="C8" s="29">
        <f>IF(ISBLANK(H6),"",H6)</f>
        <v>3</v>
      </c>
      <c r="D8" s="30" t="s">
        <v>56</v>
      </c>
      <c r="E8" s="31">
        <f>IF(ISBLANK(F6),"",F6)</f>
        <v>17</v>
      </c>
      <c r="F8" s="147"/>
      <c r="G8" s="148"/>
      <c r="H8" s="149"/>
      <c r="I8" s="29">
        <v>21</v>
      </c>
      <c r="J8" s="30" t="s">
        <v>56</v>
      </c>
      <c r="K8" s="31">
        <v>12</v>
      </c>
      <c r="L8" s="29">
        <v>12</v>
      </c>
      <c r="M8" s="30" t="s">
        <v>56</v>
      </c>
      <c r="N8" s="31">
        <v>21</v>
      </c>
      <c r="O8" s="29">
        <v>13</v>
      </c>
      <c r="P8" s="30" t="s">
        <v>56</v>
      </c>
      <c r="Q8" s="31">
        <v>19</v>
      </c>
      <c r="R8" s="151"/>
      <c r="S8" s="159"/>
      <c r="T8" s="35"/>
      <c r="U8" s="36"/>
      <c r="V8" s="37"/>
      <c r="W8" s="160"/>
    </row>
    <row r="9" spans="1:23" s="14" customFormat="1" ht="30" customHeight="1">
      <c r="A9" s="161">
        <f>TRANSPOSE(I4)</f>
        <v>3</v>
      </c>
      <c r="B9" s="163" t="s">
        <v>151</v>
      </c>
      <c r="C9" s="156">
        <f>IF(AND(ISNUMBER(C10),ISNUMBER(E10)),IF(C10=E10,Seadista!B6,IF(C10-E10&gt;0,Seadista!B4,Seadista!B5)),"Mängimata")</f>
        <v>0</v>
      </c>
      <c r="D9" s="157"/>
      <c r="E9" s="158"/>
      <c r="F9" s="156">
        <f>IF(AND(ISNUMBER(F10),ISNUMBER(H10)),IF(F10=H10,Seadista!B6,IF(F10-H10&gt;0,Seadista!B4,Seadista!B5)),"Mängimata")</f>
        <v>0</v>
      </c>
      <c r="G9" s="157"/>
      <c r="H9" s="158"/>
      <c r="I9" s="144"/>
      <c r="J9" s="145"/>
      <c r="K9" s="146"/>
      <c r="L9" s="156">
        <f>IF(AND(ISNUMBER(L10),ISNUMBER(N10)),IF(L10=N10,Seadista!B6,IF(L10-N10&gt;0,Seadista!B4,Seadista!B5)),"Mängimata")</f>
        <v>0</v>
      </c>
      <c r="M9" s="157"/>
      <c r="N9" s="158"/>
      <c r="O9" s="156">
        <f>IF(AND(ISNUMBER(O10),ISNUMBER(Q10)),IF(O10=Q10,Seadista!$B$6,IF(O10-Q10&gt;0,Seadista!$B$4,Seadista!$B$5)),"Mängimata")</f>
        <v>0</v>
      </c>
      <c r="P9" s="157"/>
      <c r="Q9" s="158"/>
      <c r="R9" s="165">
        <f>SUMIF($C9:$O9,"&gt;=0")</f>
        <v>0</v>
      </c>
      <c r="S9" s="152">
        <f>IF(AND(ISNUMBER(F10),ISNUMBER(H10),ISNUMBER(C10),ISNUMBER(E10),ISNUMBER(L10),ISNUMBER(N10),ISNUMBER(O10),ISNUMBER(Q10)),F10-H10+C10-E10+L10-N10+O10-Q10,"pooleli")</f>
        <v>-45</v>
      </c>
      <c r="T9" s="38">
        <f>RANK($R9,$R$5:$R$14,-1)</f>
        <v>1</v>
      </c>
      <c r="U9" s="38">
        <f>RANK($S9,$S$5:$S$14,-1)*0.01</f>
        <v>0.01</v>
      </c>
      <c r="V9" s="38">
        <f>T9+U9</f>
        <v>1.01</v>
      </c>
      <c r="W9" s="154">
        <f>IF(AND(ISNUMBER($V$5),ISNUMBER($V$7),ISNUMBER($V$9),ISNUMBER($V$11),ISNUMBER($V$13)),RANK($V9,$V$5:$V$14),"pooleli")</f>
        <v>5</v>
      </c>
    </row>
    <row r="10" spans="1:23" s="14" customFormat="1" ht="30" customHeight="1">
      <c r="A10" s="162"/>
      <c r="B10" s="164"/>
      <c r="C10" s="29">
        <f>IF(ISBLANK(K6),"",K6)</f>
        <v>8</v>
      </c>
      <c r="D10" s="30" t="s">
        <v>56</v>
      </c>
      <c r="E10" s="31">
        <f>IF(ISBLANK(I6),"",I6)</f>
        <v>19</v>
      </c>
      <c r="F10" s="29">
        <f>IF(ISBLANK(K8),"",K8)</f>
        <v>12</v>
      </c>
      <c r="G10" s="30" t="s">
        <v>56</v>
      </c>
      <c r="H10" s="31">
        <f>IF(ISBLANK(I8),"",I8)</f>
        <v>21</v>
      </c>
      <c r="I10" s="147"/>
      <c r="J10" s="148"/>
      <c r="K10" s="149"/>
      <c r="L10" s="29">
        <v>10</v>
      </c>
      <c r="M10" s="30" t="s">
        <v>56</v>
      </c>
      <c r="N10" s="31">
        <v>21</v>
      </c>
      <c r="O10" s="29">
        <v>8</v>
      </c>
      <c r="P10" s="30" t="s">
        <v>56</v>
      </c>
      <c r="Q10" s="31">
        <v>22</v>
      </c>
      <c r="R10" s="165"/>
      <c r="S10" s="159"/>
      <c r="T10" s="38"/>
      <c r="U10" s="38"/>
      <c r="V10" s="38"/>
      <c r="W10" s="160"/>
    </row>
    <row r="11" spans="1:23" s="14" customFormat="1" ht="30" customHeight="1">
      <c r="A11" s="161">
        <f>TRANSPOSE(L4)</f>
        <v>4</v>
      </c>
      <c r="B11" s="180" t="s">
        <v>90</v>
      </c>
      <c r="C11" s="156">
        <f>IF(AND(ISNUMBER(C12),ISNUMBER(E12)),IF(C12=E12,Seadista!$B$6,IF(C12-E12&gt;0,Seadista!$B$4,Seadista!$B$5)),"Mängimata")</f>
        <v>2</v>
      </c>
      <c r="D11" s="157"/>
      <c r="E11" s="158"/>
      <c r="F11" s="156">
        <f>IF(AND(ISNUMBER(F12),ISNUMBER(H12)),IF(F12=H12,Seadista!$B$6,IF(F12-H12&gt;0,Seadista!$B$4,Seadista!$B$5)),"Mängimata")</f>
        <v>2</v>
      </c>
      <c r="G11" s="157"/>
      <c r="H11" s="158"/>
      <c r="I11" s="156">
        <f>IF(AND(ISNUMBER(I12),ISNUMBER(K12)),IF(I12=K12,Seadista!$B$6,IF(I12-K12&gt;0,Seadista!$B$4,Seadista!$B$5)),"Mängimata")</f>
        <v>2</v>
      </c>
      <c r="J11" s="157"/>
      <c r="K11" s="158"/>
      <c r="L11" s="144"/>
      <c r="M11" s="145"/>
      <c r="N11" s="146"/>
      <c r="O11" s="156">
        <f>IF(AND(ISNUMBER(O12),ISNUMBER(Q12)),IF(O12=Q12,Seadista!$B$6,IF(O12-Q12&gt;0,Seadista!$B$4,Seadista!$B$5)),"Mängimata")</f>
        <v>1</v>
      </c>
      <c r="P11" s="157"/>
      <c r="Q11" s="158"/>
      <c r="R11" s="150">
        <f>SUMIF($C11:$O11,"&gt;=0")</f>
        <v>7</v>
      </c>
      <c r="S11" s="152">
        <f>IF(AND(ISNUMBER(F12),ISNUMBER(H12),ISNUMBER(I12),ISNUMBER(K12),ISNUMBER(C12),ISNUMBER(E12),ISNUMBER(O12),ISNUMBER(Q12)),F12-H12+I12-K12+C12-E12+O12-Q12,"pooleli")</f>
        <v>26</v>
      </c>
      <c r="T11" s="26">
        <f>RANK($R11,$R$5:$R$14,-1)</f>
        <v>4</v>
      </c>
      <c r="U11" s="27">
        <f>RANK($S11,$S$5:$S$14,-1)*0.01</f>
        <v>0.05</v>
      </c>
      <c r="V11" s="28">
        <f>T11+U11</f>
        <v>4.05</v>
      </c>
      <c r="W11" s="154">
        <f>IF(AND(ISNUMBER($V$5),ISNUMBER($V$7),ISNUMBER($V$9),ISNUMBER($V$11),ISNUMBER($V$13)),RANK($V11,$V$5:$V$14),"pooleli")</f>
        <v>1</v>
      </c>
    </row>
    <row r="12" spans="1:23" s="14" customFormat="1" ht="30" customHeight="1">
      <c r="A12" s="162"/>
      <c r="B12" s="181"/>
      <c r="C12" s="29">
        <f>IF(ISBLANK(N6),"",N6)</f>
        <v>18</v>
      </c>
      <c r="D12" s="30" t="s">
        <v>56</v>
      </c>
      <c r="E12" s="31">
        <f>IF(ISBLANK(L6),"",L6)</f>
        <v>12</v>
      </c>
      <c r="F12" s="29">
        <f>IF(ISBLANK(N8),"",N8)</f>
        <v>21</v>
      </c>
      <c r="G12" s="30" t="s">
        <v>56</v>
      </c>
      <c r="H12" s="31">
        <f>IF(ISBLANK(L8),"",L8)</f>
        <v>12</v>
      </c>
      <c r="I12" s="29">
        <f>IF(ISBLANK(N10),"",N10)</f>
        <v>21</v>
      </c>
      <c r="J12" s="30" t="s">
        <v>56</v>
      </c>
      <c r="K12" s="31">
        <f>IF(ISBLANK(L10),"",L10)</f>
        <v>10</v>
      </c>
      <c r="L12" s="147"/>
      <c r="M12" s="148"/>
      <c r="N12" s="149"/>
      <c r="O12" s="29">
        <v>11</v>
      </c>
      <c r="P12" s="30" t="s">
        <v>56</v>
      </c>
      <c r="Q12" s="31">
        <v>11</v>
      </c>
      <c r="R12" s="151"/>
      <c r="S12" s="159"/>
      <c r="T12" s="35"/>
      <c r="U12" s="36"/>
      <c r="V12" s="37"/>
      <c r="W12" s="160"/>
    </row>
    <row r="13" spans="1:23" s="16" customFormat="1" ht="30" customHeight="1">
      <c r="A13" s="161">
        <f>TRANSPOSE(O4)</f>
        <v>5</v>
      </c>
      <c r="B13" s="163" t="s">
        <v>225</v>
      </c>
      <c r="C13" s="156">
        <f>IF(AND(ISNUMBER(C14),ISNUMBER(E14)),IF(C14=E14,Seadista!$B$6,IF(C14-E14&gt;0,Seadista!$B$4,Seadista!$B$5)),"Mängimata")</f>
        <v>2</v>
      </c>
      <c r="D13" s="157"/>
      <c r="E13" s="158"/>
      <c r="F13" s="156">
        <f>IF(AND(ISNUMBER(F14),ISNUMBER(H14)),IF(F14=H14,Seadista!$B$6,IF(F14-H14&gt;0,Seadista!$B$4,Seadista!$B$5)),"Mängimata")</f>
        <v>2</v>
      </c>
      <c r="G13" s="157"/>
      <c r="H13" s="158"/>
      <c r="I13" s="156">
        <f>IF(AND(ISNUMBER(I14),ISNUMBER(K14)),IF(I14=K14,Seadista!$B$6,IF(I14-K14&gt;0,Seadista!$B$4,Seadista!$B$5)),"Mängimata")</f>
        <v>2</v>
      </c>
      <c r="J13" s="157"/>
      <c r="K13" s="158"/>
      <c r="L13" s="156">
        <f>IF(AND(ISNUMBER(L14),ISNUMBER(N14)),IF(L14=N14,Seadista!$B$6,IF(L14-N14&gt;0,Seadista!$B$4,Seadista!$B$5)),"Mängimata")</f>
        <v>1</v>
      </c>
      <c r="M13" s="157"/>
      <c r="N13" s="158"/>
      <c r="O13" s="144"/>
      <c r="P13" s="145"/>
      <c r="Q13" s="146"/>
      <c r="R13" s="150">
        <f>SUMIF($C13:$P13,"&gt;=0")</f>
        <v>7</v>
      </c>
      <c r="S13" s="152">
        <f>IF(AND(ISNUMBER(C14),ISNUMBER(E14),ISNUMBER(F14),ISNUMBER(H14),ISNUMBER(I14),ISNUMBER(K14),ISNUMBER(L14),ISNUMBER(N14)),C14-E14+F14-H14+I14-K14+L14-N14,"pooleli")</f>
        <v>21</v>
      </c>
      <c r="T13" s="39">
        <f>RANK($R13,$R$5:$R$14,-1)</f>
        <v>4</v>
      </c>
      <c r="U13" s="38">
        <f>RANK($S13,$S$5:$S$14,-1)*0.01</f>
        <v>0.04</v>
      </c>
      <c r="V13" s="40">
        <f>T13+U13</f>
        <v>4.04</v>
      </c>
      <c r="W13" s="154">
        <f>IF(AND(ISNUMBER($V$5),ISNUMBER($V$7),ISNUMBER($V$9),ISNUMBER($V$11),ISNUMBER($V$13)),RANK($V13,$V$5:$V$14),"pooleli")</f>
        <v>2</v>
      </c>
    </row>
    <row r="14" spans="1:23" s="16" customFormat="1" ht="30" customHeight="1">
      <c r="A14" s="162"/>
      <c r="B14" s="164"/>
      <c r="C14" s="29">
        <f>IF(ISBLANK(Q$6),"",Q$6)</f>
        <v>15</v>
      </c>
      <c r="D14" s="30" t="s">
        <v>56</v>
      </c>
      <c r="E14" s="31">
        <f>IF(ISBLANK(O$6),"",O$6)</f>
        <v>14</v>
      </c>
      <c r="F14" s="29">
        <f>IF(ISBLANK(Q8),"",Q8)</f>
        <v>19</v>
      </c>
      <c r="G14" s="30" t="s">
        <v>56</v>
      </c>
      <c r="H14" s="31">
        <f>IF(ISBLANK(O8),"",O8)</f>
        <v>13</v>
      </c>
      <c r="I14" s="29">
        <f>IF(ISBLANK(Q10),"",Q10)</f>
        <v>22</v>
      </c>
      <c r="J14" s="30" t="s">
        <v>56</v>
      </c>
      <c r="K14" s="31">
        <f>IF(ISBLANK(O10),"",O10)</f>
        <v>8</v>
      </c>
      <c r="L14" s="29">
        <f>IF(ISBLANK(Q12),"",Q12)</f>
        <v>11</v>
      </c>
      <c r="M14" s="30" t="s">
        <v>56</v>
      </c>
      <c r="N14" s="31">
        <f>IF(ISBLANK(O12),"",O12)</f>
        <v>11</v>
      </c>
      <c r="O14" s="147"/>
      <c r="P14" s="148"/>
      <c r="Q14" s="149"/>
      <c r="R14" s="151"/>
      <c r="S14" s="153"/>
      <c r="T14" s="36"/>
      <c r="U14" s="36"/>
      <c r="V14" s="36"/>
      <c r="W14" s="155"/>
    </row>
  </sheetData>
  <mergeCells count="56">
    <mergeCell ref="A3:W3"/>
    <mergeCell ref="C4:E4"/>
    <mergeCell ref="F4:H4"/>
    <mergeCell ref="I4:K4"/>
    <mergeCell ref="L4:N4"/>
    <mergeCell ref="O4:Q4"/>
    <mergeCell ref="S5:S6"/>
    <mergeCell ref="W5:W6"/>
    <mergeCell ref="A7:A8"/>
    <mergeCell ref="B7:B8"/>
    <mergeCell ref="C7:E7"/>
    <mergeCell ref="F7:H8"/>
    <mergeCell ref="I7:K7"/>
    <mergeCell ref="A5:A6"/>
    <mergeCell ref="L5:N5"/>
    <mergeCell ref="L7:N7"/>
    <mergeCell ref="O5:Q5"/>
    <mergeCell ref="R5:R6"/>
    <mergeCell ref="B5:B6"/>
    <mergeCell ref="C5:E6"/>
    <mergeCell ref="F5:H5"/>
    <mergeCell ref="I5:K5"/>
    <mergeCell ref="S9:S10"/>
    <mergeCell ref="W9:W10"/>
    <mergeCell ref="O7:Q7"/>
    <mergeCell ref="R7:R8"/>
    <mergeCell ref="S7:S8"/>
    <mergeCell ref="W7:W8"/>
    <mergeCell ref="O9:Q9"/>
    <mergeCell ref="R9:R10"/>
    <mergeCell ref="S11:S12"/>
    <mergeCell ref="W11:W12"/>
    <mergeCell ref="I13:K13"/>
    <mergeCell ref="L13:N13"/>
    <mergeCell ref="O13:Q14"/>
    <mergeCell ref="R13:R14"/>
    <mergeCell ref="S13:S14"/>
    <mergeCell ref="W13:W14"/>
    <mergeCell ref="O11:Q11"/>
    <mergeCell ref="R11:R12"/>
    <mergeCell ref="A13:A14"/>
    <mergeCell ref="B13:B14"/>
    <mergeCell ref="C13:E13"/>
    <mergeCell ref="F13:H13"/>
    <mergeCell ref="L9:N9"/>
    <mergeCell ref="L11:N12"/>
    <mergeCell ref="I11:K11"/>
    <mergeCell ref="I9:K10"/>
    <mergeCell ref="C9:E9"/>
    <mergeCell ref="F9:H9"/>
    <mergeCell ref="A11:A12"/>
    <mergeCell ref="B11:B12"/>
    <mergeCell ref="C11:E11"/>
    <mergeCell ref="F11:H11"/>
    <mergeCell ref="A9:A10"/>
    <mergeCell ref="B9:B10"/>
  </mergeCells>
  <phoneticPr fontId="12" type="noConversion"/>
  <printOptions horizontalCentered="1"/>
  <pageMargins left="0.51181102362204722" right="0.27559055118110237" top="0.74803149606299213" bottom="0.51181102362204722" header="0.31496062992125984" footer="0.31496062992125984"/>
  <pageSetup paperSize="9" orientation="landscape"/>
  <headerFooter alignWithMargins="0"/>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4"/>
  <sheetViews>
    <sheetView zoomScale="90" zoomScaleNormal="90" workbookViewId="0">
      <selection activeCell="B2" sqref="B2"/>
    </sheetView>
  </sheetViews>
  <sheetFormatPr defaultColWidth="8.7109375" defaultRowHeight="15.75"/>
  <cols>
    <col min="1" max="1" width="4.42578125" style="21" customWidth="1"/>
    <col min="2" max="2" width="27.28515625" style="16" customWidth="1"/>
    <col min="3" max="3" width="4.7109375" style="17" customWidth="1"/>
    <col min="4" max="4" width="2" style="17" customWidth="1"/>
    <col min="5" max="6" width="4.7109375" style="17" customWidth="1"/>
    <col min="7" max="7" width="2" style="17" customWidth="1"/>
    <col min="8" max="9" width="4.7109375" style="17" customWidth="1"/>
    <col min="10" max="10" width="2" style="17" customWidth="1"/>
    <col min="11" max="11" width="4.7109375" style="17" customWidth="1"/>
    <col min="12" max="12" width="4.7109375" style="16" customWidth="1"/>
    <col min="13" max="13" width="2" style="16" customWidth="1"/>
    <col min="14" max="14" width="4.7109375" style="16" customWidth="1"/>
    <col min="15" max="15" width="4.7109375" style="22" customWidth="1"/>
    <col min="16" max="16" width="2" style="22" customWidth="1"/>
    <col min="17" max="17" width="4.7109375" style="22" customWidth="1"/>
    <col min="18" max="19" width="10.7109375" style="16" customWidth="1"/>
    <col min="20" max="22" width="14.42578125" style="18" hidden="1" customWidth="1"/>
    <col min="23" max="23" width="10.7109375" style="18" customWidth="1"/>
  </cols>
  <sheetData>
    <row r="1" spans="1:23" s="15" customFormat="1" ht="52.5" customHeight="1">
      <c r="B1" s="90" t="str">
        <f>TRANSPOSE(Seadista!A9)</f>
        <v>Tallinn Handball Cup 2015</v>
      </c>
      <c r="N1" s="14"/>
      <c r="O1" s="14"/>
      <c r="P1" s="14"/>
      <c r="Q1" s="14"/>
    </row>
    <row r="2" spans="1:23" s="16" customFormat="1" ht="37.5" customHeight="1">
      <c r="B2" s="92"/>
      <c r="C2" s="17"/>
      <c r="D2" s="17"/>
      <c r="E2" s="17"/>
      <c r="F2" s="17"/>
      <c r="G2" s="17"/>
      <c r="H2" s="17"/>
      <c r="I2" s="17"/>
      <c r="J2" s="17"/>
      <c r="K2" s="17"/>
      <c r="N2" s="18"/>
      <c r="O2" s="18"/>
      <c r="P2" s="18"/>
      <c r="Q2" s="18"/>
    </row>
    <row r="3" spans="1:23" s="19" customFormat="1" ht="30" customHeight="1">
      <c r="A3" s="166" t="s">
        <v>91</v>
      </c>
      <c r="B3" s="167"/>
      <c r="C3" s="167"/>
      <c r="D3" s="167"/>
      <c r="E3" s="167"/>
      <c r="F3" s="167"/>
      <c r="G3" s="167"/>
      <c r="H3" s="167"/>
      <c r="I3" s="167"/>
      <c r="J3" s="167"/>
      <c r="K3" s="167"/>
      <c r="L3" s="167"/>
      <c r="M3" s="167"/>
      <c r="N3" s="167"/>
      <c r="O3" s="167"/>
      <c r="P3" s="167"/>
      <c r="Q3" s="167"/>
      <c r="R3" s="167"/>
      <c r="S3" s="167"/>
      <c r="T3" s="167"/>
      <c r="U3" s="167"/>
      <c r="V3" s="167"/>
      <c r="W3" s="168"/>
    </row>
    <row r="4" spans="1:23" s="20" customFormat="1" ht="20.25" customHeight="1">
      <c r="A4" s="52"/>
      <c r="B4" s="53" t="s">
        <v>50</v>
      </c>
      <c r="C4" s="169">
        <v>1</v>
      </c>
      <c r="D4" s="170"/>
      <c r="E4" s="171"/>
      <c r="F4" s="169">
        <v>2</v>
      </c>
      <c r="G4" s="170"/>
      <c r="H4" s="171"/>
      <c r="I4" s="169">
        <v>3</v>
      </c>
      <c r="J4" s="170"/>
      <c r="K4" s="171"/>
      <c r="L4" s="169">
        <v>4</v>
      </c>
      <c r="M4" s="170"/>
      <c r="N4" s="171"/>
      <c r="O4" s="169">
        <v>5</v>
      </c>
      <c r="P4" s="170"/>
      <c r="Q4" s="171"/>
      <c r="R4" s="25" t="s">
        <v>51</v>
      </c>
      <c r="S4" s="25" t="s">
        <v>52</v>
      </c>
      <c r="T4" s="54" t="s">
        <v>53</v>
      </c>
      <c r="U4" s="54" t="s">
        <v>54</v>
      </c>
      <c r="V4" s="54"/>
      <c r="W4" s="25" t="s">
        <v>55</v>
      </c>
    </row>
    <row r="5" spans="1:23" s="14" customFormat="1" ht="30" customHeight="1">
      <c r="A5" s="161">
        <f>TRANSPOSE(C4)</f>
        <v>1</v>
      </c>
      <c r="B5" s="163" t="s">
        <v>121</v>
      </c>
      <c r="C5" s="144"/>
      <c r="D5" s="145"/>
      <c r="E5" s="146"/>
      <c r="F5" s="156">
        <f>IF(AND(ISNUMBER(F6),ISNUMBER(H6)),IF(F6=H6,Seadista!B6,IF(F6-H6&gt;0,Seadista!B4,Seadista!B5)),"Mängimata")</f>
        <v>0</v>
      </c>
      <c r="G5" s="157"/>
      <c r="H5" s="158"/>
      <c r="I5" s="156">
        <f>IF(AND(ISNUMBER(I6),ISNUMBER(K6)),IF(I6=K6,Seadista!B6,IF(I6-K6&gt;0,Seadista!B4,Seadista!B5)),"Mängimata")</f>
        <v>0</v>
      </c>
      <c r="J5" s="157"/>
      <c r="K5" s="158"/>
      <c r="L5" s="156">
        <f>IF(AND(ISNUMBER(L6),ISNUMBER(N6)),IF(L6=N6,Seadista!$B$6,IF(L6-N6&gt;0,Seadista!$B$4,Seadista!$B$5)),"Mängimata")</f>
        <v>0</v>
      </c>
      <c r="M5" s="157"/>
      <c r="N5" s="158"/>
      <c r="O5" s="156">
        <f>IF(AND(ISNUMBER(O6),ISNUMBER(Q6)),IF(O6=Q6,Seadista!$B$6,IF(O6-Q6&gt;0,Seadista!$B$4,Seadista!$B$5)),"Mängimata")</f>
        <v>0</v>
      </c>
      <c r="P5" s="157"/>
      <c r="Q5" s="158"/>
      <c r="R5" s="150">
        <f>SUMIF($C5:$O5,"&gt;=0")</f>
        <v>0</v>
      </c>
      <c r="S5" s="152">
        <f>IF(AND(ISNUMBER(F6),ISNUMBER(H6),ISNUMBER(I6),ISNUMBER(K6),ISNUMBER(L6),ISNUMBER(N6),ISNUMBER(O6),ISNUMBER(Q6)),F6-H6+I6-K6+L6-N6+O6-Q6,"pooleli")</f>
        <v>-17</v>
      </c>
      <c r="T5" s="26">
        <f>RANK($R5,$R$5:$R$14,-1)</f>
        <v>1</v>
      </c>
      <c r="U5" s="27">
        <f>RANK($S5,$S$5:$S$14,-1)*0.01</f>
        <v>0.01</v>
      </c>
      <c r="V5" s="28">
        <f>T5+U5</f>
        <v>1.01</v>
      </c>
      <c r="W5" s="154">
        <f>IF(AND(ISNUMBER($V$5),ISNUMBER($V$7),ISNUMBER($V$9),ISNUMBER($V$11),ISNUMBER($V$13)),RANK($V5,$V$5:$V$14),"pooleli")</f>
        <v>5</v>
      </c>
    </row>
    <row r="6" spans="1:23" s="14" customFormat="1" ht="30" customHeight="1">
      <c r="A6" s="162"/>
      <c r="B6" s="164"/>
      <c r="C6" s="147"/>
      <c r="D6" s="148"/>
      <c r="E6" s="149"/>
      <c r="F6" s="29">
        <v>10</v>
      </c>
      <c r="G6" s="30" t="s">
        <v>56</v>
      </c>
      <c r="H6" s="31">
        <v>16</v>
      </c>
      <c r="I6" s="29">
        <v>7</v>
      </c>
      <c r="J6" s="30" t="s">
        <v>56</v>
      </c>
      <c r="K6" s="31">
        <v>13</v>
      </c>
      <c r="L6" s="29">
        <v>16</v>
      </c>
      <c r="M6" s="30" t="s">
        <v>56</v>
      </c>
      <c r="N6" s="31">
        <v>19</v>
      </c>
      <c r="O6" s="29">
        <v>10</v>
      </c>
      <c r="P6" s="30" t="s">
        <v>56</v>
      </c>
      <c r="Q6" s="31">
        <v>12</v>
      </c>
      <c r="R6" s="165"/>
      <c r="S6" s="159"/>
      <c r="T6" s="32"/>
      <c r="U6" s="33"/>
      <c r="V6" s="34"/>
      <c r="W6" s="160"/>
    </row>
    <row r="7" spans="1:23" s="14" customFormat="1" ht="30" customHeight="1">
      <c r="A7" s="161">
        <f>TRANSPOSE(F4)</f>
        <v>2</v>
      </c>
      <c r="B7" s="163" t="s">
        <v>120</v>
      </c>
      <c r="C7" s="156">
        <f>IF(AND(ISNUMBER(C8),ISNUMBER(E8)),IF(C8=E8,Seadista!B6,IF(C8-E8&gt;0,Seadista!B4,Seadista!B5)),"Mängimata")</f>
        <v>2</v>
      </c>
      <c r="D7" s="157"/>
      <c r="E7" s="158"/>
      <c r="F7" s="144"/>
      <c r="G7" s="145"/>
      <c r="H7" s="146"/>
      <c r="I7" s="156">
        <f>IF(AND(ISNUMBER(I8),ISNUMBER(K8)),IF(I8=K8,Seadista!B6,IF(I8-K8&gt;0,Seadista!B4,Seadista!B5)),"Mängimata")</f>
        <v>0</v>
      </c>
      <c r="J7" s="157"/>
      <c r="K7" s="158"/>
      <c r="L7" s="156">
        <f>IF(AND(ISNUMBER(L8),ISNUMBER(N8)),IF(L8=N8,Seadista!B6,IF(L8-N8&gt;0,Seadista!B4,Seadista!B5)),"Mängimata")</f>
        <v>2</v>
      </c>
      <c r="M7" s="157"/>
      <c r="N7" s="158"/>
      <c r="O7" s="156">
        <f>IF(AND(ISNUMBER(O8),ISNUMBER(Q8)),IF(O8=Q8,Seadista!$B$6,IF(O8-Q8&gt;0,Seadista!$B$4,Seadista!$B$5)),"Mängimata")</f>
        <v>2</v>
      </c>
      <c r="P7" s="157"/>
      <c r="Q7" s="158"/>
      <c r="R7" s="150">
        <f>SUMIF($C7:$O7,"&gt;=0")</f>
        <v>6</v>
      </c>
      <c r="S7" s="152">
        <f>IF(AND(ISNUMBER(C8),ISNUMBER(E8),ISNUMBER(I8),ISNUMBER(K8),ISNUMBER(L8),ISNUMBER(N8),ISNUMBER(O8),ISNUMBER(Q8)),C8-E8+I8-K8+L8-N8+O8-Q8,"pooleli")</f>
        <v>8</v>
      </c>
      <c r="T7" s="26">
        <f>RANK($R7,$R$5:$R$14,-1)</f>
        <v>4</v>
      </c>
      <c r="U7" s="27">
        <f>RANK($S7,$S$5:$S$14,-1)*0.01</f>
        <v>0.04</v>
      </c>
      <c r="V7" s="28">
        <f>T7+U7</f>
        <v>4.04</v>
      </c>
      <c r="W7" s="154">
        <v>1</v>
      </c>
    </row>
    <row r="8" spans="1:23" s="14" customFormat="1" ht="30" customHeight="1">
      <c r="A8" s="162"/>
      <c r="B8" s="164"/>
      <c r="C8" s="29">
        <f>IF(ISBLANK(H6),"",H6)</f>
        <v>16</v>
      </c>
      <c r="D8" s="30" t="s">
        <v>56</v>
      </c>
      <c r="E8" s="31">
        <f>IF(ISBLANK(F6),"",F6)</f>
        <v>10</v>
      </c>
      <c r="F8" s="147"/>
      <c r="G8" s="148"/>
      <c r="H8" s="149"/>
      <c r="I8" s="29">
        <v>14</v>
      </c>
      <c r="J8" s="30" t="s">
        <v>56</v>
      </c>
      <c r="K8" s="31">
        <v>20</v>
      </c>
      <c r="L8" s="29">
        <v>15</v>
      </c>
      <c r="M8" s="30" t="s">
        <v>56</v>
      </c>
      <c r="N8" s="31">
        <v>9</v>
      </c>
      <c r="O8" s="29">
        <v>15</v>
      </c>
      <c r="P8" s="30" t="s">
        <v>56</v>
      </c>
      <c r="Q8" s="31">
        <v>13</v>
      </c>
      <c r="R8" s="151"/>
      <c r="S8" s="159"/>
      <c r="T8" s="35"/>
      <c r="U8" s="36"/>
      <c r="V8" s="37"/>
      <c r="W8" s="160"/>
    </row>
    <row r="9" spans="1:23" s="14" customFormat="1" ht="30" customHeight="1">
      <c r="A9" s="161">
        <f>TRANSPOSE(I4)</f>
        <v>3</v>
      </c>
      <c r="B9" s="163" t="s">
        <v>148</v>
      </c>
      <c r="C9" s="156">
        <f>IF(AND(ISNUMBER(C10),ISNUMBER(E10)),IF(C10=E10,Seadista!B6,IF(C10-E10&gt;0,Seadista!B4,Seadista!B5)),"Mängimata")</f>
        <v>2</v>
      </c>
      <c r="D9" s="157"/>
      <c r="E9" s="158"/>
      <c r="F9" s="156">
        <f>IF(AND(ISNUMBER(F10),ISNUMBER(H10)),IF(F10=H10,Seadista!B6,IF(F10-H10&gt;0,Seadista!B4,Seadista!B5)),"Mängimata")</f>
        <v>2</v>
      </c>
      <c r="G9" s="157"/>
      <c r="H9" s="158"/>
      <c r="I9" s="144"/>
      <c r="J9" s="145"/>
      <c r="K9" s="146"/>
      <c r="L9" s="156">
        <f>IF(AND(ISNUMBER(L10),ISNUMBER(N10)),IF(L10=N10,Seadista!B6,IF(L10-N10&gt;0,Seadista!B4,Seadista!B5)),"Mängimata")</f>
        <v>1</v>
      </c>
      <c r="M9" s="157"/>
      <c r="N9" s="158"/>
      <c r="O9" s="156">
        <f>IF(AND(ISNUMBER(O10),ISNUMBER(Q10)),IF(O10=Q10,Seadista!$B$6,IF(O10-Q10&gt;0,Seadista!$B$4,Seadista!$B$5)),"Mängimata")</f>
        <v>0</v>
      </c>
      <c r="P9" s="157"/>
      <c r="Q9" s="158"/>
      <c r="R9" s="165">
        <f>SUMIF($C9:$O9,"&gt;=0")</f>
        <v>5</v>
      </c>
      <c r="S9" s="152">
        <f>IF(AND(ISNUMBER(F10),ISNUMBER(H10),ISNUMBER(C10),ISNUMBER(E10),ISNUMBER(L10),ISNUMBER(N10),ISNUMBER(O10),ISNUMBER(Q10)),F10-H10+C10-E10+L10-N10+O10-Q10,"pooleli")</f>
        <v>6</v>
      </c>
      <c r="T9" s="38">
        <f>RANK($R9,$R$5:$R$14,-1)</f>
        <v>3</v>
      </c>
      <c r="U9" s="38">
        <f>RANK($S9,$S$5:$S$14,-1)*0.01</f>
        <v>0.03</v>
      </c>
      <c r="V9" s="38">
        <f>T9+U9</f>
        <v>3.03</v>
      </c>
      <c r="W9" s="154">
        <f>IF(AND(ISNUMBER($V$5),ISNUMBER($V$7),ISNUMBER($V$9),ISNUMBER($V$11),ISNUMBER($V$13)),RANK($V9,$V$5:$V$14),"pooleli")</f>
        <v>3</v>
      </c>
    </row>
    <row r="10" spans="1:23" s="14" customFormat="1" ht="30" customHeight="1">
      <c r="A10" s="162"/>
      <c r="B10" s="164"/>
      <c r="C10" s="29">
        <f>IF(ISBLANK(K6),"",K6)</f>
        <v>13</v>
      </c>
      <c r="D10" s="30" t="s">
        <v>56</v>
      </c>
      <c r="E10" s="31">
        <f>IF(ISBLANK(I6),"",I6)</f>
        <v>7</v>
      </c>
      <c r="F10" s="29">
        <f>IF(ISBLANK(K8),"",K8)</f>
        <v>20</v>
      </c>
      <c r="G10" s="30" t="s">
        <v>56</v>
      </c>
      <c r="H10" s="31">
        <f>IF(ISBLANK(I8),"",I8)</f>
        <v>14</v>
      </c>
      <c r="I10" s="147"/>
      <c r="J10" s="148"/>
      <c r="K10" s="149"/>
      <c r="L10" s="29">
        <v>14</v>
      </c>
      <c r="M10" s="30" t="s">
        <v>56</v>
      </c>
      <c r="N10" s="31">
        <v>14</v>
      </c>
      <c r="O10" s="29">
        <v>10</v>
      </c>
      <c r="P10" s="30" t="s">
        <v>56</v>
      </c>
      <c r="Q10" s="31">
        <v>16</v>
      </c>
      <c r="R10" s="165"/>
      <c r="S10" s="159"/>
      <c r="T10" s="38"/>
      <c r="U10" s="38"/>
      <c r="V10" s="38"/>
      <c r="W10" s="160"/>
    </row>
    <row r="11" spans="1:23" s="14" customFormat="1" ht="30" customHeight="1">
      <c r="A11" s="161">
        <f>TRANSPOSE(L4)</f>
        <v>4</v>
      </c>
      <c r="B11" s="180" t="s">
        <v>92</v>
      </c>
      <c r="C11" s="156">
        <f>IF(AND(ISNUMBER(C12),ISNUMBER(E12)),IF(C12=E12,Seadista!$B$6,IF(C12-E12&gt;0,Seadista!$B$4,Seadista!$B$5)),"Mängimata")</f>
        <v>2</v>
      </c>
      <c r="D11" s="157"/>
      <c r="E11" s="158"/>
      <c r="F11" s="156">
        <f>IF(AND(ISNUMBER(F12),ISNUMBER(H12)),IF(F12=H12,Seadista!$B$6,IF(F12-H12&gt;0,Seadista!$B$4,Seadista!$B$5)),"Mängimata")</f>
        <v>0</v>
      </c>
      <c r="G11" s="157"/>
      <c r="H11" s="158"/>
      <c r="I11" s="156">
        <f>IF(AND(ISNUMBER(I12),ISNUMBER(K12)),IF(I12=K12,Seadista!$B$6,IF(I12-K12&gt;0,Seadista!$B$4,Seadista!$B$5)),"Mängimata")</f>
        <v>1</v>
      </c>
      <c r="J11" s="157"/>
      <c r="K11" s="158"/>
      <c r="L11" s="144"/>
      <c r="M11" s="145"/>
      <c r="N11" s="146"/>
      <c r="O11" s="156">
        <f>IF(AND(ISNUMBER(O12),ISNUMBER(Q12)),IF(O12=Q12,Seadista!$B$6,IF(O12-Q12&gt;0,Seadista!$B$4,Seadista!$B$5)),"Mängimata")</f>
        <v>0</v>
      </c>
      <c r="P11" s="157"/>
      <c r="Q11" s="158"/>
      <c r="R11" s="150">
        <f>SUMIF($C11:$O11,"&gt;=0")</f>
        <v>3</v>
      </c>
      <c r="S11" s="152">
        <f>IF(AND(ISNUMBER(F12),ISNUMBER(H12),ISNUMBER(I12),ISNUMBER(K12),ISNUMBER(C12),ISNUMBER(E12),ISNUMBER(O12),ISNUMBER(Q12)),F12-H12+I12-K12+C12-E12+O12-Q12,"pooleli")</f>
        <v>-8</v>
      </c>
      <c r="T11" s="26">
        <f>RANK($R11,$R$5:$R$14,-1)</f>
        <v>2</v>
      </c>
      <c r="U11" s="27">
        <f>RANK($S11,$S$5:$S$14,-1)*0.01</f>
        <v>0.02</v>
      </c>
      <c r="V11" s="28">
        <f>T11+U11</f>
        <v>2.02</v>
      </c>
      <c r="W11" s="154">
        <f>IF(AND(ISNUMBER($V$5),ISNUMBER($V$7),ISNUMBER($V$9),ISNUMBER($V$11),ISNUMBER($V$13)),RANK($V11,$V$5:$V$14),"pooleli")</f>
        <v>4</v>
      </c>
    </row>
    <row r="12" spans="1:23" s="14" customFormat="1" ht="30" customHeight="1">
      <c r="A12" s="162"/>
      <c r="B12" s="181"/>
      <c r="C12" s="29">
        <f>IF(ISBLANK(N6),"",N6)</f>
        <v>19</v>
      </c>
      <c r="D12" s="30" t="s">
        <v>56</v>
      </c>
      <c r="E12" s="31">
        <f>IF(ISBLANK(L6),"",L6)</f>
        <v>16</v>
      </c>
      <c r="F12" s="29">
        <f>IF(ISBLANK(N8),"",N8)</f>
        <v>9</v>
      </c>
      <c r="G12" s="30" t="s">
        <v>56</v>
      </c>
      <c r="H12" s="31">
        <f>IF(ISBLANK(L8),"",L8)</f>
        <v>15</v>
      </c>
      <c r="I12" s="29">
        <f>IF(ISBLANK(N10),"",N10)</f>
        <v>14</v>
      </c>
      <c r="J12" s="30" t="s">
        <v>56</v>
      </c>
      <c r="K12" s="31">
        <f>IF(ISBLANK(L10),"",L10)</f>
        <v>14</v>
      </c>
      <c r="L12" s="147"/>
      <c r="M12" s="148"/>
      <c r="N12" s="149"/>
      <c r="O12" s="29">
        <v>12</v>
      </c>
      <c r="P12" s="30" t="s">
        <v>56</v>
      </c>
      <c r="Q12" s="31">
        <v>17</v>
      </c>
      <c r="R12" s="151"/>
      <c r="S12" s="159"/>
      <c r="T12" s="35"/>
      <c r="U12" s="36"/>
      <c r="V12" s="37"/>
      <c r="W12" s="160"/>
    </row>
    <row r="13" spans="1:23" s="16" customFormat="1" ht="30" customHeight="1">
      <c r="A13" s="161">
        <f>TRANSPOSE(O4)</f>
        <v>5</v>
      </c>
      <c r="B13" s="163" t="s">
        <v>93</v>
      </c>
      <c r="C13" s="156">
        <f>IF(AND(ISNUMBER(C14),ISNUMBER(E14)),IF(C14=E14,Seadista!$B$6,IF(C14-E14&gt;0,Seadista!$B$4,Seadista!$B$5)),"Mängimata")</f>
        <v>2</v>
      </c>
      <c r="D13" s="157"/>
      <c r="E13" s="158"/>
      <c r="F13" s="156">
        <f>IF(AND(ISNUMBER(F14),ISNUMBER(H14)),IF(F14=H14,Seadista!$B$6,IF(F14-H14&gt;0,Seadista!$B$4,Seadista!$B$5)),"Mängimata")</f>
        <v>0</v>
      </c>
      <c r="G13" s="157"/>
      <c r="H13" s="158"/>
      <c r="I13" s="156">
        <f>IF(AND(ISNUMBER(I14),ISNUMBER(K14)),IF(I14=K14,Seadista!$B$6,IF(I14-K14&gt;0,Seadista!$B$4,Seadista!$B$5)),"Mängimata")</f>
        <v>2</v>
      </c>
      <c r="J13" s="157"/>
      <c r="K13" s="158"/>
      <c r="L13" s="156">
        <f>IF(AND(ISNUMBER(L14),ISNUMBER(N14)),IF(L14=N14,Seadista!$B$6,IF(L14-N14&gt;0,Seadista!$B$4,Seadista!$B$5)),"Mängimata")</f>
        <v>2</v>
      </c>
      <c r="M13" s="157"/>
      <c r="N13" s="158"/>
      <c r="O13" s="144"/>
      <c r="P13" s="145"/>
      <c r="Q13" s="146"/>
      <c r="R13" s="150">
        <f>SUMIF($C13:$P13,"&gt;=0")</f>
        <v>6</v>
      </c>
      <c r="S13" s="152">
        <f>IF(AND(ISNUMBER(C14),ISNUMBER(E14),ISNUMBER(F14),ISNUMBER(H14),ISNUMBER(I14),ISNUMBER(K14),ISNUMBER(L14),ISNUMBER(N14)),C14-E14+F14-H14+I14-K14+L14-N14,"pooleli")</f>
        <v>11</v>
      </c>
      <c r="T13" s="39">
        <f>RANK($R13,$R$5:$R$14,-1)</f>
        <v>4</v>
      </c>
      <c r="U13" s="38">
        <f>RANK($S13,$S$5:$S$14,-1)*0.01</f>
        <v>0.05</v>
      </c>
      <c r="V13" s="40">
        <f>T13+U13</f>
        <v>4.05</v>
      </c>
      <c r="W13" s="154">
        <v>2</v>
      </c>
    </row>
    <row r="14" spans="1:23" s="16" customFormat="1" ht="30" customHeight="1">
      <c r="A14" s="162"/>
      <c r="B14" s="164"/>
      <c r="C14" s="29">
        <f>IF(ISBLANK(Q$6),"",Q$6)</f>
        <v>12</v>
      </c>
      <c r="D14" s="30" t="s">
        <v>56</v>
      </c>
      <c r="E14" s="31">
        <f>IF(ISBLANK(O$6),"",O$6)</f>
        <v>10</v>
      </c>
      <c r="F14" s="29">
        <f>IF(ISBLANK(Q8),"",Q8)</f>
        <v>13</v>
      </c>
      <c r="G14" s="30" t="s">
        <v>56</v>
      </c>
      <c r="H14" s="31">
        <f>IF(ISBLANK(O8),"",O8)</f>
        <v>15</v>
      </c>
      <c r="I14" s="29">
        <f>IF(ISBLANK(Q10),"",Q10)</f>
        <v>16</v>
      </c>
      <c r="J14" s="30" t="s">
        <v>56</v>
      </c>
      <c r="K14" s="31">
        <f>IF(ISBLANK(O10),"",O10)</f>
        <v>10</v>
      </c>
      <c r="L14" s="29">
        <f>IF(ISBLANK(Q12),"",Q12)</f>
        <v>17</v>
      </c>
      <c r="M14" s="30" t="s">
        <v>56</v>
      </c>
      <c r="N14" s="31">
        <f>IF(ISBLANK(O12),"",O12)</f>
        <v>12</v>
      </c>
      <c r="O14" s="147"/>
      <c r="P14" s="148"/>
      <c r="Q14" s="149"/>
      <c r="R14" s="151"/>
      <c r="S14" s="153"/>
      <c r="T14" s="36"/>
      <c r="U14" s="36"/>
      <c r="V14" s="36"/>
      <c r="W14" s="155"/>
    </row>
  </sheetData>
  <mergeCells count="56">
    <mergeCell ref="L9:N9"/>
    <mergeCell ref="L11:N12"/>
    <mergeCell ref="I11:K11"/>
    <mergeCell ref="I9:K10"/>
    <mergeCell ref="A13:A14"/>
    <mergeCell ref="B13:B14"/>
    <mergeCell ref="C13:E13"/>
    <mergeCell ref="F13:H13"/>
    <mergeCell ref="C9:E9"/>
    <mergeCell ref="F9:H9"/>
    <mergeCell ref="A11:A12"/>
    <mergeCell ref="B11:B12"/>
    <mergeCell ref="C11:E11"/>
    <mergeCell ref="F11:H11"/>
    <mergeCell ref="A9:A10"/>
    <mergeCell ref="B9:B10"/>
    <mergeCell ref="S11:S12"/>
    <mergeCell ref="W11:W12"/>
    <mergeCell ref="I13:K13"/>
    <mergeCell ref="L13:N13"/>
    <mergeCell ref="O13:Q14"/>
    <mergeCell ref="R13:R14"/>
    <mergeCell ref="S13:S14"/>
    <mergeCell ref="W13:W14"/>
    <mergeCell ref="O11:Q11"/>
    <mergeCell ref="R11:R12"/>
    <mergeCell ref="S9:S10"/>
    <mergeCell ref="W9:W10"/>
    <mergeCell ref="O7:Q7"/>
    <mergeCell ref="R7:R8"/>
    <mergeCell ref="S7:S8"/>
    <mergeCell ref="W7:W8"/>
    <mergeCell ref="O9:Q9"/>
    <mergeCell ref="R9:R10"/>
    <mergeCell ref="S5:S6"/>
    <mergeCell ref="W5:W6"/>
    <mergeCell ref="A7:A8"/>
    <mergeCell ref="B7:B8"/>
    <mergeCell ref="C7:E7"/>
    <mergeCell ref="F7:H8"/>
    <mergeCell ref="I7:K7"/>
    <mergeCell ref="A5:A6"/>
    <mergeCell ref="L5:N5"/>
    <mergeCell ref="L7:N7"/>
    <mergeCell ref="O5:Q5"/>
    <mergeCell ref="R5:R6"/>
    <mergeCell ref="B5:B6"/>
    <mergeCell ref="C5:E6"/>
    <mergeCell ref="F5:H5"/>
    <mergeCell ref="I5:K5"/>
    <mergeCell ref="A3:W3"/>
    <mergeCell ref="C4:E4"/>
    <mergeCell ref="F4:H4"/>
    <mergeCell ref="I4:K4"/>
    <mergeCell ref="L4:N4"/>
    <mergeCell ref="O4:Q4"/>
  </mergeCells>
  <phoneticPr fontId="12" type="noConversion"/>
  <printOptions horizontalCentered="1"/>
  <pageMargins left="0.51181102362204722" right="0.27559055118110237" top="0.74803149606299213" bottom="0.51181102362204722" header="0.31496062992125984" footer="0.31496062992125984"/>
  <pageSetup paperSize="9" orientation="landscape"/>
  <headerFooter alignWithMargins="0"/>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4"/>
  <sheetViews>
    <sheetView zoomScale="90" zoomScaleNormal="90" workbookViewId="0">
      <selection activeCell="B2" sqref="B2"/>
    </sheetView>
  </sheetViews>
  <sheetFormatPr defaultColWidth="8.7109375" defaultRowHeight="15.75"/>
  <cols>
    <col min="1" max="1" width="4.42578125" style="21" customWidth="1"/>
    <col min="2" max="2" width="27.28515625" style="16" customWidth="1"/>
    <col min="3" max="3" width="4.7109375" style="17" customWidth="1"/>
    <col min="4" max="4" width="2" style="17" customWidth="1"/>
    <col min="5" max="6" width="4.7109375" style="17" customWidth="1"/>
    <col min="7" max="7" width="2" style="17" customWidth="1"/>
    <col min="8" max="9" width="4.7109375" style="17" customWidth="1"/>
    <col min="10" max="10" width="2" style="17" customWidth="1"/>
    <col min="11" max="11" width="4.7109375" style="17" customWidth="1"/>
    <col min="12" max="12" width="4.7109375" style="16" customWidth="1"/>
    <col min="13" max="13" width="2" style="16" customWidth="1"/>
    <col min="14" max="14" width="4.7109375" style="16" customWidth="1"/>
    <col min="15" max="15" width="4.7109375" style="22" customWidth="1"/>
    <col min="16" max="16" width="2" style="22" customWidth="1"/>
    <col min="17" max="17" width="4.7109375" style="22" customWidth="1"/>
    <col min="18" max="19" width="10.7109375" style="16" customWidth="1"/>
    <col min="20" max="22" width="14.42578125" style="18" hidden="1" customWidth="1"/>
    <col min="23" max="23" width="10.7109375" style="18" customWidth="1"/>
  </cols>
  <sheetData>
    <row r="1" spans="1:23" s="15" customFormat="1" ht="52.5" customHeight="1">
      <c r="B1" s="90" t="str">
        <f>TRANSPOSE(Seadista!A9)</f>
        <v>Tallinn Handball Cup 2015</v>
      </c>
      <c r="N1" s="14"/>
      <c r="O1" s="14"/>
      <c r="P1" s="14"/>
      <c r="Q1" s="14"/>
    </row>
    <row r="2" spans="1:23" s="16" customFormat="1" ht="37.5" customHeight="1">
      <c r="B2" s="92"/>
      <c r="C2" s="17"/>
      <c r="D2" s="17"/>
      <c r="E2" s="17"/>
      <c r="F2" s="17"/>
      <c r="G2" s="17"/>
      <c r="H2" s="17"/>
      <c r="I2" s="17"/>
      <c r="J2" s="17"/>
      <c r="K2" s="17"/>
      <c r="N2" s="18"/>
      <c r="O2" s="18"/>
      <c r="P2" s="18"/>
      <c r="Q2" s="18"/>
    </row>
    <row r="3" spans="1:23" s="19" customFormat="1" ht="30" customHeight="1">
      <c r="A3" s="166" t="s">
        <v>94</v>
      </c>
      <c r="B3" s="167"/>
      <c r="C3" s="167"/>
      <c r="D3" s="167"/>
      <c r="E3" s="167"/>
      <c r="F3" s="167"/>
      <c r="G3" s="167"/>
      <c r="H3" s="167"/>
      <c r="I3" s="167"/>
      <c r="J3" s="167"/>
      <c r="K3" s="167"/>
      <c r="L3" s="167"/>
      <c r="M3" s="167"/>
      <c r="N3" s="167"/>
      <c r="O3" s="167"/>
      <c r="P3" s="167"/>
      <c r="Q3" s="167"/>
      <c r="R3" s="167"/>
      <c r="S3" s="167"/>
      <c r="T3" s="167"/>
      <c r="U3" s="167"/>
      <c r="V3" s="167"/>
      <c r="W3" s="168"/>
    </row>
    <row r="4" spans="1:23" s="20" customFormat="1" ht="20.25" customHeight="1">
      <c r="A4" s="52"/>
      <c r="B4" s="53" t="s">
        <v>50</v>
      </c>
      <c r="C4" s="169">
        <v>1</v>
      </c>
      <c r="D4" s="170"/>
      <c r="E4" s="171"/>
      <c r="F4" s="169">
        <v>2</v>
      </c>
      <c r="G4" s="170"/>
      <c r="H4" s="171"/>
      <c r="I4" s="169">
        <v>3</v>
      </c>
      <c r="J4" s="170"/>
      <c r="K4" s="171"/>
      <c r="L4" s="169">
        <v>4</v>
      </c>
      <c r="M4" s="170"/>
      <c r="N4" s="171"/>
      <c r="O4" s="169">
        <v>5</v>
      </c>
      <c r="P4" s="170"/>
      <c r="Q4" s="171"/>
      <c r="R4" s="25" t="s">
        <v>51</v>
      </c>
      <c r="S4" s="25" t="s">
        <v>52</v>
      </c>
      <c r="T4" s="54" t="s">
        <v>53</v>
      </c>
      <c r="U4" s="54" t="s">
        <v>54</v>
      </c>
      <c r="V4" s="54"/>
      <c r="W4" s="25" t="s">
        <v>55</v>
      </c>
    </row>
    <row r="5" spans="1:23" s="14" customFormat="1" ht="30" customHeight="1">
      <c r="A5" s="161">
        <f>TRANSPOSE(C4)</f>
        <v>1</v>
      </c>
      <c r="B5" s="163" t="s">
        <v>170</v>
      </c>
      <c r="C5" s="144"/>
      <c r="D5" s="145"/>
      <c r="E5" s="146"/>
      <c r="F5" s="156">
        <f>IF(AND(ISNUMBER(F6),ISNUMBER(H6)),IF(F6=H6,Seadista!B6,IF(F6-H6&gt;0,Seadista!B4,Seadista!B5)),"Mängimata")</f>
        <v>2</v>
      </c>
      <c r="G5" s="157"/>
      <c r="H5" s="158"/>
      <c r="I5" s="156">
        <f>IF(AND(ISNUMBER(I6),ISNUMBER(K6)),IF(I6=K6,Seadista!B6,IF(I6-K6&gt;0,Seadista!B4,Seadista!B5)),"Mängimata")</f>
        <v>2</v>
      </c>
      <c r="J5" s="157"/>
      <c r="K5" s="158"/>
      <c r="L5" s="156">
        <f>IF(AND(ISNUMBER(L6),ISNUMBER(N6)),IF(L6=N6,Seadista!$B$6,IF(L6-N6&gt;0,Seadista!$B$4,Seadista!$B$5)),"Mängimata")</f>
        <v>2</v>
      </c>
      <c r="M5" s="157"/>
      <c r="N5" s="158"/>
      <c r="O5" s="156">
        <f>IF(AND(ISNUMBER(O6),ISNUMBER(Q6)),IF(O6=Q6,Seadista!$B$6,IF(O6-Q6&gt;0,Seadista!$B$4,Seadista!$B$5)),"Mängimata")</f>
        <v>2</v>
      </c>
      <c r="P5" s="157"/>
      <c r="Q5" s="158"/>
      <c r="R5" s="150">
        <f>SUMIF($C5:$O5,"&gt;=0")</f>
        <v>8</v>
      </c>
      <c r="S5" s="152">
        <f>IF(AND(ISNUMBER(F6),ISNUMBER(H6),ISNUMBER(I6),ISNUMBER(K6),ISNUMBER(L6),ISNUMBER(N6),ISNUMBER(O6),ISNUMBER(Q6)),F6-H6+I6-K6+L6-N6+O6-Q6,"pooleli")</f>
        <v>49</v>
      </c>
      <c r="T5" s="26">
        <f>RANK($R5,$R$5:$R$14,-1)</f>
        <v>5</v>
      </c>
      <c r="U5" s="27">
        <f>RANK($S5,$S$5:$S$14,-1)*0.01</f>
        <v>0.05</v>
      </c>
      <c r="V5" s="28">
        <f>T5+U5</f>
        <v>5.05</v>
      </c>
      <c r="W5" s="154">
        <f>IF(AND(ISNUMBER($V$5),ISNUMBER($V$7),ISNUMBER($V$9),ISNUMBER($V$11),ISNUMBER($V$13)),RANK($V5,$V$5:$V$14),"pooleli")</f>
        <v>1</v>
      </c>
    </row>
    <row r="6" spans="1:23" s="14" customFormat="1" ht="30" customHeight="1">
      <c r="A6" s="162"/>
      <c r="B6" s="164"/>
      <c r="C6" s="147"/>
      <c r="D6" s="148"/>
      <c r="E6" s="149"/>
      <c r="F6" s="29">
        <v>36</v>
      </c>
      <c r="G6" s="30" t="s">
        <v>56</v>
      </c>
      <c r="H6" s="31">
        <v>3</v>
      </c>
      <c r="I6" s="29">
        <v>19</v>
      </c>
      <c r="J6" s="30" t="s">
        <v>56</v>
      </c>
      <c r="K6" s="31">
        <v>8</v>
      </c>
      <c r="L6" s="29">
        <v>18</v>
      </c>
      <c r="M6" s="30" t="s">
        <v>56</v>
      </c>
      <c r="N6" s="31">
        <v>17</v>
      </c>
      <c r="O6" s="29">
        <v>16</v>
      </c>
      <c r="P6" s="30" t="s">
        <v>56</v>
      </c>
      <c r="Q6" s="31">
        <v>12</v>
      </c>
      <c r="R6" s="165"/>
      <c r="S6" s="159"/>
      <c r="T6" s="32"/>
      <c r="U6" s="33"/>
      <c r="V6" s="34"/>
      <c r="W6" s="160"/>
    </row>
    <row r="7" spans="1:23" s="14" customFormat="1" ht="30" customHeight="1">
      <c r="A7" s="161">
        <f>TRANSPOSE(F4)</f>
        <v>2</v>
      </c>
      <c r="B7" s="163" t="s">
        <v>95</v>
      </c>
      <c r="C7" s="156">
        <f>IF(AND(ISNUMBER(C8),ISNUMBER(E8)),IF(C8=E8,Seadista!B6,IF(C8-E8&gt;0,Seadista!B4,Seadista!B5)),"Mängimata")</f>
        <v>0</v>
      </c>
      <c r="D7" s="157"/>
      <c r="E7" s="158"/>
      <c r="F7" s="144"/>
      <c r="G7" s="145"/>
      <c r="H7" s="146"/>
      <c r="I7" s="156">
        <f>IF(AND(ISNUMBER(I8),ISNUMBER(K8)),IF(I8=K8,Seadista!B6,IF(I8-K8&gt;0,Seadista!B4,Seadista!B5)),"Mängimata")</f>
        <v>0</v>
      </c>
      <c r="J7" s="157"/>
      <c r="K7" s="158"/>
      <c r="L7" s="156">
        <f>IF(AND(ISNUMBER(L8),ISNUMBER(N8)),IF(L8=N8,Seadista!B6,IF(L8-N8&gt;0,Seadista!B4,Seadista!B5)),"Mängimata")</f>
        <v>0</v>
      </c>
      <c r="M7" s="157"/>
      <c r="N7" s="158"/>
      <c r="O7" s="156">
        <f>IF(AND(ISNUMBER(O8),ISNUMBER(Q8)),IF(O8=Q8,Seadista!$B$6,IF(O8-Q8&gt;0,Seadista!$B$4,Seadista!$B$5)),"Mängimata")</f>
        <v>0</v>
      </c>
      <c r="P7" s="157"/>
      <c r="Q7" s="158"/>
      <c r="R7" s="150">
        <f>SUMIF($C7:$O7,"&gt;=0")</f>
        <v>0</v>
      </c>
      <c r="S7" s="152">
        <f>IF(AND(ISNUMBER(C8),ISNUMBER(E8),ISNUMBER(I8),ISNUMBER(K8),ISNUMBER(L8),ISNUMBER(N8),ISNUMBER(O8),ISNUMBER(Q8)),C8-E8+I8-K8+L8-N8+O8-Q8,"pooleli")</f>
        <v>-94</v>
      </c>
      <c r="T7" s="26">
        <f>RANK($R7,$R$5:$R$14,-1)</f>
        <v>1</v>
      </c>
      <c r="U7" s="27">
        <f>RANK($S7,$S$5:$S$14,-1)*0.01</f>
        <v>0.01</v>
      </c>
      <c r="V7" s="28">
        <f>T7+U7</f>
        <v>1.01</v>
      </c>
      <c r="W7" s="154">
        <f>IF(AND(ISNUMBER($V$5),ISNUMBER($V$7),ISNUMBER($V$9),ISNUMBER($V$11),ISNUMBER($V$13)),RANK($V7,$V$5:$V$14),"pooleli")</f>
        <v>5</v>
      </c>
    </row>
    <row r="8" spans="1:23" s="14" customFormat="1" ht="30" customHeight="1">
      <c r="A8" s="162"/>
      <c r="B8" s="164"/>
      <c r="C8" s="29">
        <f>IF(ISBLANK(H6),"",H6)</f>
        <v>3</v>
      </c>
      <c r="D8" s="30" t="s">
        <v>56</v>
      </c>
      <c r="E8" s="31">
        <f>IF(ISBLANK(F6),"",F6)</f>
        <v>36</v>
      </c>
      <c r="F8" s="147"/>
      <c r="G8" s="148"/>
      <c r="H8" s="149"/>
      <c r="I8" s="29">
        <v>5</v>
      </c>
      <c r="J8" s="30" t="s">
        <v>56</v>
      </c>
      <c r="K8" s="31">
        <v>23</v>
      </c>
      <c r="L8" s="29">
        <v>6</v>
      </c>
      <c r="M8" s="30" t="s">
        <v>56</v>
      </c>
      <c r="N8" s="31">
        <v>20</v>
      </c>
      <c r="O8" s="29">
        <v>2</v>
      </c>
      <c r="P8" s="30" t="s">
        <v>56</v>
      </c>
      <c r="Q8" s="31">
        <v>31</v>
      </c>
      <c r="R8" s="151"/>
      <c r="S8" s="159"/>
      <c r="T8" s="35"/>
      <c r="U8" s="36"/>
      <c r="V8" s="37"/>
      <c r="W8" s="160"/>
    </row>
    <row r="9" spans="1:23" s="14" customFormat="1" ht="30" customHeight="1">
      <c r="A9" s="161">
        <f>TRANSPOSE(I4)</f>
        <v>3</v>
      </c>
      <c r="B9" s="163" t="s">
        <v>150</v>
      </c>
      <c r="C9" s="156">
        <f>IF(AND(ISNUMBER(C10),ISNUMBER(E10)),IF(C10=E10,Seadista!B6,IF(C10-E10&gt;0,Seadista!B4,Seadista!B5)),"Mängimata")</f>
        <v>0</v>
      </c>
      <c r="D9" s="157"/>
      <c r="E9" s="158"/>
      <c r="F9" s="156">
        <f>IF(AND(ISNUMBER(F10),ISNUMBER(H10)),IF(F10=H10,Seadista!B6,IF(F10-H10&gt;0,Seadista!B4,Seadista!B5)),"Mängimata")</f>
        <v>2</v>
      </c>
      <c r="G9" s="157"/>
      <c r="H9" s="158"/>
      <c r="I9" s="144"/>
      <c r="J9" s="145"/>
      <c r="K9" s="146"/>
      <c r="L9" s="156">
        <f>IF(AND(ISNUMBER(L10),ISNUMBER(N10)),IF(L10=N10,Seadista!B6,IF(L10-N10&gt;0,Seadista!B4,Seadista!B5)),"Mängimata")</f>
        <v>0</v>
      </c>
      <c r="M9" s="157"/>
      <c r="N9" s="158"/>
      <c r="O9" s="156">
        <f>IF(AND(ISNUMBER(O10),ISNUMBER(Q10)),IF(O10=Q10,Seadista!$B$6,IF(O10-Q10&gt;0,Seadista!$B$4,Seadista!$B$5)),"Mängimata")</f>
        <v>0</v>
      </c>
      <c r="P9" s="157"/>
      <c r="Q9" s="158"/>
      <c r="R9" s="165">
        <f>SUMIF($C9:$O9,"&gt;=0")</f>
        <v>2</v>
      </c>
      <c r="S9" s="152">
        <f>IF(AND(ISNUMBER(F10),ISNUMBER(H10),ISNUMBER(C10),ISNUMBER(E10),ISNUMBER(L10),ISNUMBER(N10),ISNUMBER(O10),ISNUMBER(Q10)),F10-H10+C10-E10+L10-N10+O10-Q10,"pooleli")</f>
        <v>-16</v>
      </c>
      <c r="T9" s="38">
        <f>RANK($R9,$R$5:$R$14,-1)</f>
        <v>2</v>
      </c>
      <c r="U9" s="38">
        <f>RANK($S9,$S$5:$S$14,-1)*0.01</f>
        <v>0.02</v>
      </c>
      <c r="V9" s="38">
        <f>T9+U9</f>
        <v>2.02</v>
      </c>
      <c r="W9" s="154">
        <f>IF(AND(ISNUMBER($V$5),ISNUMBER($V$7),ISNUMBER($V$9),ISNUMBER($V$11),ISNUMBER($V$13)),RANK($V9,$V$5:$V$14),"pooleli")</f>
        <v>4</v>
      </c>
    </row>
    <row r="10" spans="1:23" s="14" customFormat="1" ht="30" customHeight="1">
      <c r="A10" s="162"/>
      <c r="B10" s="164"/>
      <c r="C10" s="29">
        <f>IF(ISBLANK(K6),"",K6)</f>
        <v>8</v>
      </c>
      <c r="D10" s="30" t="s">
        <v>56</v>
      </c>
      <c r="E10" s="31">
        <f>IF(ISBLANK(I6),"",I6)</f>
        <v>19</v>
      </c>
      <c r="F10" s="29">
        <f>IF(ISBLANK(K8),"",K8)</f>
        <v>23</v>
      </c>
      <c r="G10" s="30" t="s">
        <v>56</v>
      </c>
      <c r="H10" s="31">
        <f>IF(ISBLANK(I8),"",I8)</f>
        <v>5</v>
      </c>
      <c r="I10" s="147"/>
      <c r="J10" s="148"/>
      <c r="K10" s="149"/>
      <c r="L10" s="29">
        <v>14</v>
      </c>
      <c r="M10" s="30" t="s">
        <v>56</v>
      </c>
      <c r="N10" s="31">
        <v>23</v>
      </c>
      <c r="O10" s="29">
        <v>8</v>
      </c>
      <c r="P10" s="30" t="s">
        <v>56</v>
      </c>
      <c r="Q10" s="31">
        <v>22</v>
      </c>
      <c r="R10" s="165"/>
      <c r="S10" s="159"/>
      <c r="T10" s="38"/>
      <c r="U10" s="38"/>
      <c r="V10" s="38"/>
      <c r="W10" s="160"/>
    </row>
    <row r="11" spans="1:23" s="14" customFormat="1" ht="30" customHeight="1">
      <c r="A11" s="161">
        <f>TRANSPOSE(L4)</f>
        <v>4</v>
      </c>
      <c r="B11" s="180" t="s">
        <v>96</v>
      </c>
      <c r="C11" s="156">
        <f>IF(AND(ISNUMBER(C12),ISNUMBER(E12)),IF(C12=E12,Seadista!$B$6,IF(C12-E12&gt;0,Seadista!$B$4,Seadista!$B$5)),"Mängimata")</f>
        <v>0</v>
      </c>
      <c r="D11" s="157"/>
      <c r="E11" s="158"/>
      <c r="F11" s="156">
        <f>IF(AND(ISNUMBER(F12),ISNUMBER(H12)),IF(F12=H12,Seadista!$B$6,IF(F12-H12&gt;0,Seadista!$B$4,Seadista!$B$5)),"Mängimata")</f>
        <v>2</v>
      </c>
      <c r="G11" s="157"/>
      <c r="H11" s="158"/>
      <c r="I11" s="156">
        <f>IF(AND(ISNUMBER(I12),ISNUMBER(K12)),IF(I12=K12,Seadista!$B$6,IF(I12-K12&gt;0,Seadista!$B$4,Seadista!$B$5)),"Mängimata")</f>
        <v>2</v>
      </c>
      <c r="J11" s="157"/>
      <c r="K11" s="158"/>
      <c r="L11" s="144"/>
      <c r="M11" s="145"/>
      <c r="N11" s="146"/>
      <c r="O11" s="156">
        <f>IF(AND(ISNUMBER(O12),ISNUMBER(Q12)),IF(O12=Q12,Seadista!$B$6,IF(O12-Q12&gt;0,Seadista!$B$4,Seadista!$B$5)),"Mängimata")</f>
        <v>0</v>
      </c>
      <c r="P11" s="157"/>
      <c r="Q11" s="158"/>
      <c r="R11" s="150">
        <f>SUMIF($C11:$O11,"&gt;=0")</f>
        <v>4</v>
      </c>
      <c r="S11" s="152">
        <f>IF(AND(ISNUMBER(F12),ISNUMBER(H12),ISNUMBER(I12),ISNUMBER(K12),ISNUMBER(C12),ISNUMBER(E12),ISNUMBER(O12),ISNUMBER(Q12)),F12-H12+I12-K12+C12-E12+O12-Q12,"pooleli")</f>
        <v>17</v>
      </c>
      <c r="T11" s="26">
        <f>RANK($R11,$R$5:$R$14,-1)</f>
        <v>3</v>
      </c>
      <c r="U11" s="27">
        <f>RANK($S11,$S$5:$S$14,-1)*0.01</f>
        <v>0.03</v>
      </c>
      <c r="V11" s="28">
        <f>T11+U11</f>
        <v>3.03</v>
      </c>
      <c r="W11" s="154">
        <f>IF(AND(ISNUMBER($V$5),ISNUMBER($V$7),ISNUMBER($V$9),ISNUMBER($V$11),ISNUMBER($V$13)),RANK($V11,$V$5:$V$14),"pooleli")</f>
        <v>3</v>
      </c>
    </row>
    <row r="12" spans="1:23" s="14" customFormat="1" ht="30" customHeight="1">
      <c r="A12" s="162"/>
      <c r="B12" s="181"/>
      <c r="C12" s="29">
        <f>IF(ISBLANK(N6),"",N6)</f>
        <v>17</v>
      </c>
      <c r="D12" s="30" t="s">
        <v>56</v>
      </c>
      <c r="E12" s="31">
        <f>IF(ISBLANK(L6),"",L6)</f>
        <v>18</v>
      </c>
      <c r="F12" s="29">
        <f>IF(ISBLANK(N8),"",N8)</f>
        <v>20</v>
      </c>
      <c r="G12" s="30" t="s">
        <v>56</v>
      </c>
      <c r="H12" s="31">
        <f>IF(ISBLANK(L8),"",L8)</f>
        <v>6</v>
      </c>
      <c r="I12" s="29">
        <f>IF(ISBLANK(N10),"",N10)</f>
        <v>23</v>
      </c>
      <c r="J12" s="30" t="s">
        <v>56</v>
      </c>
      <c r="K12" s="31">
        <f>IF(ISBLANK(L10),"",L10)</f>
        <v>14</v>
      </c>
      <c r="L12" s="147"/>
      <c r="M12" s="148"/>
      <c r="N12" s="149"/>
      <c r="O12" s="29">
        <v>9</v>
      </c>
      <c r="P12" s="30" t="s">
        <v>56</v>
      </c>
      <c r="Q12" s="31">
        <v>14</v>
      </c>
      <c r="R12" s="151"/>
      <c r="S12" s="159"/>
      <c r="T12" s="35"/>
      <c r="U12" s="36"/>
      <c r="V12" s="37"/>
      <c r="W12" s="160"/>
    </row>
    <row r="13" spans="1:23" s="16" customFormat="1" ht="30" customHeight="1">
      <c r="A13" s="161">
        <f>TRANSPOSE(O4)</f>
        <v>5</v>
      </c>
      <c r="B13" s="163" t="s">
        <v>97</v>
      </c>
      <c r="C13" s="156">
        <f>IF(AND(ISNUMBER(C14),ISNUMBER(E14)),IF(C14=E14,Seadista!$B$6,IF(C14-E14&gt;0,Seadista!$B$4,Seadista!$B$5)),"Mängimata")</f>
        <v>0</v>
      </c>
      <c r="D13" s="157"/>
      <c r="E13" s="158"/>
      <c r="F13" s="156">
        <f>IF(AND(ISNUMBER(F14),ISNUMBER(H14)),IF(F14=H14,Seadista!$B$6,IF(F14-H14&gt;0,Seadista!$B$4,Seadista!$B$5)),"Mängimata")</f>
        <v>2</v>
      </c>
      <c r="G13" s="157"/>
      <c r="H13" s="158"/>
      <c r="I13" s="156">
        <f>IF(AND(ISNUMBER(I14),ISNUMBER(K14)),IF(I14=K14,Seadista!$B$6,IF(I14-K14&gt;0,Seadista!$B$4,Seadista!$B$5)),"Mängimata")</f>
        <v>2</v>
      </c>
      <c r="J13" s="157"/>
      <c r="K13" s="158"/>
      <c r="L13" s="156">
        <f>IF(AND(ISNUMBER(L14),ISNUMBER(N14)),IF(L14=N14,Seadista!$B$6,IF(L14-N14&gt;0,Seadista!$B$4,Seadista!$B$5)),"Mängimata")</f>
        <v>2</v>
      </c>
      <c r="M13" s="157"/>
      <c r="N13" s="158"/>
      <c r="O13" s="144"/>
      <c r="P13" s="145"/>
      <c r="Q13" s="146"/>
      <c r="R13" s="150">
        <f>SUMIF($C13:$P13,"&gt;=0")</f>
        <v>6</v>
      </c>
      <c r="S13" s="152">
        <f>IF(AND(ISNUMBER(C14),ISNUMBER(E14),ISNUMBER(F14),ISNUMBER(H14),ISNUMBER(I14),ISNUMBER(K14),ISNUMBER(L14),ISNUMBER(N14)),C14-E14+F14-H14+I14-K14+L14-N14,"pooleli")</f>
        <v>44</v>
      </c>
      <c r="T13" s="39">
        <f>RANK($R13,$R$5:$R$14,-1)</f>
        <v>4</v>
      </c>
      <c r="U13" s="38">
        <f>RANK($S13,$S$5:$S$14,-1)*0.01</f>
        <v>0.04</v>
      </c>
      <c r="V13" s="40">
        <f>T13+U13</f>
        <v>4.04</v>
      </c>
      <c r="W13" s="154">
        <f>IF(AND(ISNUMBER($V$5),ISNUMBER($V$7),ISNUMBER($V$9),ISNUMBER($V$11),ISNUMBER($V$13)),RANK($V13,$V$5:$V$14),"pooleli")</f>
        <v>2</v>
      </c>
    </row>
    <row r="14" spans="1:23" s="16" customFormat="1" ht="30" customHeight="1">
      <c r="A14" s="162"/>
      <c r="B14" s="164"/>
      <c r="C14" s="29">
        <f>IF(ISBLANK(Q$6),"",Q$6)</f>
        <v>12</v>
      </c>
      <c r="D14" s="30" t="s">
        <v>56</v>
      </c>
      <c r="E14" s="31">
        <f>IF(ISBLANK(O$6),"",O$6)</f>
        <v>16</v>
      </c>
      <c r="F14" s="29">
        <f>IF(ISBLANK(Q8),"",Q8)</f>
        <v>31</v>
      </c>
      <c r="G14" s="30" t="s">
        <v>56</v>
      </c>
      <c r="H14" s="31">
        <f>IF(ISBLANK(O8),"",O8)</f>
        <v>2</v>
      </c>
      <c r="I14" s="29">
        <f>IF(ISBLANK(Q10),"",Q10)</f>
        <v>22</v>
      </c>
      <c r="J14" s="30" t="s">
        <v>56</v>
      </c>
      <c r="K14" s="31">
        <f>IF(ISBLANK(O10),"",O10)</f>
        <v>8</v>
      </c>
      <c r="L14" s="29">
        <f>IF(ISBLANK(Q12),"",Q12)</f>
        <v>14</v>
      </c>
      <c r="M14" s="30" t="s">
        <v>56</v>
      </c>
      <c r="N14" s="31">
        <f>IF(ISBLANK(O12),"",O12)</f>
        <v>9</v>
      </c>
      <c r="O14" s="147"/>
      <c r="P14" s="148"/>
      <c r="Q14" s="149"/>
      <c r="R14" s="151"/>
      <c r="S14" s="153"/>
      <c r="T14" s="36"/>
      <c r="U14" s="36"/>
      <c r="V14" s="36"/>
      <c r="W14" s="155"/>
    </row>
  </sheetData>
  <mergeCells count="56">
    <mergeCell ref="A3:W3"/>
    <mergeCell ref="C4:E4"/>
    <mergeCell ref="F4:H4"/>
    <mergeCell ref="I4:K4"/>
    <mergeCell ref="L4:N4"/>
    <mergeCell ref="O4:Q4"/>
    <mergeCell ref="S5:S6"/>
    <mergeCell ref="W5:W6"/>
    <mergeCell ref="A7:A8"/>
    <mergeCell ref="B7:B8"/>
    <mergeCell ref="C7:E7"/>
    <mergeCell ref="F7:H8"/>
    <mergeCell ref="I7:K7"/>
    <mergeCell ref="A5:A6"/>
    <mergeCell ref="L5:N5"/>
    <mergeCell ref="L7:N7"/>
    <mergeCell ref="O5:Q5"/>
    <mergeCell ref="R5:R6"/>
    <mergeCell ref="B5:B6"/>
    <mergeCell ref="C5:E6"/>
    <mergeCell ref="F5:H5"/>
    <mergeCell ref="I5:K5"/>
    <mergeCell ref="S9:S10"/>
    <mergeCell ref="W9:W10"/>
    <mergeCell ref="O7:Q7"/>
    <mergeCell ref="R7:R8"/>
    <mergeCell ref="S7:S8"/>
    <mergeCell ref="W7:W8"/>
    <mergeCell ref="O9:Q9"/>
    <mergeCell ref="R9:R10"/>
    <mergeCell ref="S11:S12"/>
    <mergeCell ref="W11:W12"/>
    <mergeCell ref="I13:K13"/>
    <mergeCell ref="L13:N13"/>
    <mergeCell ref="O13:Q14"/>
    <mergeCell ref="R13:R14"/>
    <mergeCell ref="S13:S14"/>
    <mergeCell ref="W13:W14"/>
    <mergeCell ref="O11:Q11"/>
    <mergeCell ref="R11:R12"/>
    <mergeCell ref="A13:A14"/>
    <mergeCell ref="B13:B14"/>
    <mergeCell ref="C13:E13"/>
    <mergeCell ref="F13:H13"/>
    <mergeCell ref="L9:N9"/>
    <mergeCell ref="L11:N12"/>
    <mergeCell ref="I11:K11"/>
    <mergeCell ref="I9:K10"/>
    <mergeCell ref="C9:E9"/>
    <mergeCell ref="F9:H9"/>
    <mergeCell ref="A11:A12"/>
    <mergeCell ref="B11:B12"/>
    <mergeCell ref="C11:E11"/>
    <mergeCell ref="F11:H11"/>
    <mergeCell ref="A9:A10"/>
    <mergeCell ref="B9:B10"/>
  </mergeCells>
  <phoneticPr fontId="12" type="noConversion"/>
  <printOptions horizontalCentered="1"/>
  <pageMargins left="0.51181102362204722" right="0.27559055118110237" top="0.74803149606299213" bottom="0.51181102362204722" header="0.31496062992125984" footer="0.31496062992125984"/>
  <pageSetup paperSize="9" orientation="landscape"/>
  <headerFooter alignWithMargins="0"/>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4"/>
  <sheetViews>
    <sheetView zoomScale="90" zoomScaleNormal="90" workbookViewId="0">
      <selection activeCell="B2" sqref="B2"/>
    </sheetView>
  </sheetViews>
  <sheetFormatPr defaultColWidth="8.7109375" defaultRowHeight="15.75"/>
  <cols>
    <col min="1" max="1" width="4.42578125" style="21" customWidth="1"/>
    <col min="2" max="2" width="27.28515625" style="16" customWidth="1"/>
    <col min="3" max="3" width="4.7109375" style="17" customWidth="1"/>
    <col min="4" max="4" width="2" style="17" customWidth="1"/>
    <col min="5" max="6" width="4.7109375" style="17" customWidth="1"/>
    <col min="7" max="7" width="2" style="17" customWidth="1"/>
    <col min="8" max="9" width="4.7109375" style="17" customWidth="1"/>
    <col min="10" max="10" width="2" style="17" customWidth="1"/>
    <col min="11" max="11" width="4.7109375" style="17" customWidth="1"/>
    <col min="12" max="12" width="4.7109375" style="16" customWidth="1"/>
    <col min="13" max="13" width="2" style="16" customWidth="1"/>
    <col min="14" max="14" width="4.7109375" style="16" customWidth="1"/>
    <col min="15" max="15" width="4.7109375" style="22" customWidth="1"/>
    <col min="16" max="16" width="2" style="22" customWidth="1"/>
    <col min="17" max="17" width="4.7109375" style="22" customWidth="1"/>
    <col min="18" max="19" width="10.7109375" style="16" customWidth="1"/>
    <col min="20" max="22" width="14.42578125" style="18" hidden="1" customWidth="1"/>
    <col min="23" max="23" width="10.7109375" style="18" customWidth="1"/>
  </cols>
  <sheetData>
    <row r="1" spans="1:23" s="15" customFormat="1" ht="52.5" customHeight="1">
      <c r="B1" s="90" t="str">
        <f>TRANSPOSE(Seadista!A9)</f>
        <v>Tallinn Handball Cup 2015</v>
      </c>
      <c r="N1" s="14"/>
      <c r="O1" s="14"/>
      <c r="P1" s="14"/>
      <c r="Q1" s="14"/>
    </row>
    <row r="2" spans="1:23" s="16" customFormat="1" ht="37.5" customHeight="1">
      <c r="B2" s="92"/>
      <c r="C2" s="17"/>
      <c r="D2" s="17"/>
      <c r="E2" s="17"/>
      <c r="F2" s="17"/>
      <c r="G2" s="17"/>
      <c r="H2" s="17"/>
      <c r="I2" s="17"/>
      <c r="J2" s="17"/>
      <c r="K2" s="17"/>
      <c r="N2" s="18"/>
      <c r="O2" s="18"/>
      <c r="P2" s="18"/>
      <c r="Q2" s="18"/>
    </row>
    <row r="3" spans="1:23" s="19" customFormat="1" ht="30" customHeight="1">
      <c r="A3" s="166" t="s">
        <v>98</v>
      </c>
      <c r="B3" s="167"/>
      <c r="C3" s="167"/>
      <c r="D3" s="167"/>
      <c r="E3" s="167"/>
      <c r="F3" s="167"/>
      <c r="G3" s="167"/>
      <c r="H3" s="167"/>
      <c r="I3" s="167"/>
      <c r="J3" s="167"/>
      <c r="K3" s="167"/>
      <c r="L3" s="167"/>
      <c r="M3" s="167"/>
      <c r="N3" s="167"/>
      <c r="O3" s="167"/>
      <c r="P3" s="167"/>
      <c r="Q3" s="167"/>
      <c r="R3" s="167"/>
      <c r="S3" s="167"/>
      <c r="T3" s="167"/>
      <c r="U3" s="167"/>
      <c r="V3" s="167"/>
      <c r="W3" s="168"/>
    </row>
    <row r="4" spans="1:23" s="20" customFormat="1" ht="20.25" customHeight="1">
      <c r="A4" s="52"/>
      <c r="B4" s="53" t="s">
        <v>50</v>
      </c>
      <c r="C4" s="169">
        <v>1</v>
      </c>
      <c r="D4" s="170"/>
      <c r="E4" s="171"/>
      <c r="F4" s="169">
        <v>2</v>
      </c>
      <c r="G4" s="170"/>
      <c r="H4" s="171"/>
      <c r="I4" s="169">
        <v>3</v>
      </c>
      <c r="J4" s="170"/>
      <c r="K4" s="171"/>
      <c r="L4" s="169">
        <v>4</v>
      </c>
      <c r="M4" s="170"/>
      <c r="N4" s="171"/>
      <c r="O4" s="169">
        <v>5</v>
      </c>
      <c r="P4" s="170"/>
      <c r="Q4" s="171"/>
      <c r="R4" s="25" t="s">
        <v>51</v>
      </c>
      <c r="S4" s="25" t="s">
        <v>52</v>
      </c>
      <c r="T4" s="54" t="s">
        <v>53</v>
      </c>
      <c r="U4" s="54" t="s">
        <v>54</v>
      </c>
      <c r="V4" s="54"/>
      <c r="W4" s="25" t="s">
        <v>55</v>
      </c>
    </row>
    <row r="5" spans="1:23" s="14" customFormat="1" ht="30" customHeight="1">
      <c r="A5" s="161">
        <f>TRANSPOSE(C4)</f>
        <v>1</v>
      </c>
      <c r="B5" s="163" t="s">
        <v>224</v>
      </c>
      <c r="C5" s="144"/>
      <c r="D5" s="145"/>
      <c r="E5" s="146"/>
      <c r="F5" s="156">
        <f>IF(AND(ISNUMBER(F6),ISNUMBER(H6)),IF(F6=H6,Seadista!B6,IF(F6-H6&gt;0,Seadista!B4,Seadista!B5)),"Mängimata")</f>
        <v>2</v>
      </c>
      <c r="G5" s="157"/>
      <c r="H5" s="158"/>
      <c r="I5" s="156">
        <f>IF(AND(ISNUMBER(I6),ISNUMBER(K6)),IF(I6=K6,Seadista!B6,IF(I6-K6&gt;0,Seadista!B4,Seadista!B5)),"Mängimata")</f>
        <v>2</v>
      </c>
      <c r="J5" s="157"/>
      <c r="K5" s="158"/>
      <c r="L5" s="156">
        <f>IF(AND(ISNUMBER(L6),ISNUMBER(N6)),IF(L6=N6,Seadista!$B$6,IF(L6-N6&gt;0,Seadista!$B$4,Seadista!$B$5)),"Mängimata")</f>
        <v>2</v>
      </c>
      <c r="M5" s="157"/>
      <c r="N5" s="158"/>
      <c r="O5" s="156">
        <f>IF(AND(ISNUMBER(O6),ISNUMBER(Q6)),IF(O6=Q6,Seadista!$B$6,IF(O6-Q6&gt;0,Seadista!$B$4,Seadista!$B$5)),"Mängimata")</f>
        <v>2</v>
      </c>
      <c r="P5" s="157"/>
      <c r="Q5" s="158"/>
      <c r="R5" s="150">
        <f>SUMIF($C5:$O5,"&gt;=0")</f>
        <v>8</v>
      </c>
      <c r="S5" s="152">
        <f>IF(AND(ISNUMBER(F6),ISNUMBER(H6),ISNUMBER(I6),ISNUMBER(K6),ISNUMBER(L6),ISNUMBER(N6),ISNUMBER(O6),ISNUMBER(Q6)),F6-H6+I6-K6+L6-N6+O6-Q6,"pooleli")</f>
        <v>31</v>
      </c>
      <c r="T5" s="26">
        <f>RANK($R5,$R$5:$R$14,-1)</f>
        <v>5</v>
      </c>
      <c r="U5" s="27">
        <f>RANK($S5,$S$5:$S$14,-1)*0.01</f>
        <v>0.05</v>
      </c>
      <c r="V5" s="28">
        <f>T5+U5</f>
        <v>5.05</v>
      </c>
      <c r="W5" s="154">
        <f>IF(AND(ISNUMBER($V$5),ISNUMBER($V$7),ISNUMBER($V$9),ISNUMBER($V$11),ISNUMBER($V$13)),RANK($V5,$V$5:$V$14),"pooleli")</f>
        <v>1</v>
      </c>
    </row>
    <row r="6" spans="1:23" s="14" customFormat="1" ht="30" customHeight="1">
      <c r="A6" s="162"/>
      <c r="B6" s="164"/>
      <c r="C6" s="147"/>
      <c r="D6" s="148"/>
      <c r="E6" s="149"/>
      <c r="F6" s="29">
        <v>15</v>
      </c>
      <c r="G6" s="30" t="s">
        <v>56</v>
      </c>
      <c r="H6" s="31">
        <v>11</v>
      </c>
      <c r="I6" s="29">
        <v>14</v>
      </c>
      <c r="J6" s="30" t="s">
        <v>56</v>
      </c>
      <c r="K6" s="31">
        <v>13</v>
      </c>
      <c r="L6" s="29">
        <v>28</v>
      </c>
      <c r="M6" s="30" t="s">
        <v>56</v>
      </c>
      <c r="N6" s="31">
        <v>7</v>
      </c>
      <c r="O6" s="29">
        <v>17</v>
      </c>
      <c r="P6" s="30" t="s">
        <v>56</v>
      </c>
      <c r="Q6" s="31">
        <v>12</v>
      </c>
      <c r="R6" s="165"/>
      <c r="S6" s="159"/>
      <c r="T6" s="32"/>
      <c r="U6" s="33"/>
      <c r="V6" s="34"/>
      <c r="W6" s="160"/>
    </row>
    <row r="7" spans="1:23" s="14" customFormat="1" ht="30" customHeight="1">
      <c r="A7" s="161">
        <f>TRANSPOSE(F4)</f>
        <v>2</v>
      </c>
      <c r="B7" s="163" t="s">
        <v>151</v>
      </c>
      <c r="C7" s="156">
        <f>IF(AND(ISNUMBER(C8),ISNUMBER(E8)),IF(C8=E8,Seadista!B6,IF(C8-E8&gt;0,Seadista!B4,Seadista!B5)),"Mängimata")</f>
        <v>0</v>
      </c>
      <c r="D7" s="157"/>
      <c r="E7" s="158"/>
      <c r="F7" s="144"/>
      <c r="G7" s="145"/>
      <c r="H7" s="146"/>
      <c r="I7" s="156">
        <f>IF(AND(ISNUMBER(I8),ISNUMBER(K8)),IF(I8=K8,Seadista!B6,IF(I8-K8&gt;0,Seadista!B4,Seadista!B5)),"Mängimata")</f>
        <v>1</v>
      </c>
      <c r="J7" s="157"/>
      <c r="K7" s="158"/>
      <c r="L7" s="156">
        <f>IF(AND(ISNUMBER(L8),ISNUMBER(N8)),IF(L8=N8,Seadista!B6,IF(L8-N8&gt;0,Seadista!B4,Seadista!B5)),"Mängimata")</f>
        <v>2</v>
      </c>
      <c r="M7" s="157"/>
      <c r="N7" s="158"/>
      <c r="O7" s="156">
        <f>IF(AND(ISNUMBER(O8),ISNUMBER(Q8)),IF(O8=Q8,Seadista!$B$6,IF(O8-Q8&gt;0,Seadista!$B$4,Seadista!$B$5)),"Mängimata")</f>
        <v>0</v>
      </c>
      <c r="P7" s="157"/>
      <c r="Q7" s="158"/>
      <c r="R7" s="150">
        <f>SUMIF($C7:$O7,"&gt;=0")</f>
        <v>3</v>
      </c>
      <c r="S7" s="152">
        <f>IF(AND(ISNUMBER(C8),ISNUMBER(E8),ISNUMBER(I8),ISNUMBER(K8),ISNUMBER(L8),ISNUMBER(N8),ISNUMBER(O8),ISNUMBER(Q8)),C8-E8+I8-K8+L8-N8+O8-Q8,"pooleli")</f>
        <v>5</v>
      </c>
      <c r="T7" s="26">
        <f>RANK($R7,$R$5:$R$14,-1)</f>
        <v>2</v>
      </c>
      <c r="U7" s="27">
        <f>RANK($S7,$S$5:$S$14,-1)*0.01</f>
        <v>0.02</v>
      </c>
      <c r="V7" s="28">
        <f>T7+U7</f>
        <v>2.02</v>
      </c>
      <c r="W7" s="154">
        <f>IF(AND(ISNUMBER($V$5),ISNUMBER($V$7),ISNUMBER($V$9),ISNUMBER($V$11),ISNUMBER($V$13)),RANK($V7,$V$5:$V$14),"pooleli")</f>
        <v>4</v>
      </c>
    </row>
    <row r="8" spans="1:23" s="14" customFormat="1" ht="30" customHeight="1">
      <c r="A8" s="162"/>
      <c r="B8" s="164"/>
      <c r="C8" s="29">
        <f>IF(ISBLANK(H6),"",H6)</f>
        <v>11</v>
      </c>
      <c r="D8" s="30" t="s">
        <v>56</v>
      </c>
      <c r="E8" s="31">
        <f>IF(ISBLANK(F6),"",F6)</f>
        <v>15</v>
      </c>
      <c r="F8" s="147"/>
      <c r="G8" s="148"/>
      <c r="H8" s="149"/>
      <c r="I8" s="29">
        <v>16</v>
      </c>
      <c r="J8" s="30" t="s">
        <v>56</v>
      </c>
      <c r="K8" s="31">
        <v>16</v>
      </c>
      <c r="L8" s="29">
        <v>17</v>
      </c>
      <c r="M8" s="30" t="s">
        <v>56</v>
      </c>
      <c r="N8" s="31">
        <v>5</v>
      </c>
      <c r="O8" s="29">
        <v>9</v>
      </c>
      <c r="P8" s="30" t="s">
        <v>56</v>
      </c>
      <c r="Q8" s="31">
        <v>12</v>
      </c>
      <c r="R8" s="151"/>
      <c r="S8" s="159"/>
      <c r="T8" s="35"/>
      <c r="U8" s="36"/>
      <c r="V8" s="37"/>
      <c r="W8" s="160"/>
    </row>
    <row r="9" spans="1:23" s="14" customFormat="1" ht="30" customHeight="1">
      <c r="A9" s="161">
        <f>TRANSPOSE(I4)</f>
        <v>3</v>
      </c>
      <c r="B9" s="163" t="s">
        <v>90</v>
      </c>
      <c r="C9" s="156">
        <f>IF(AND(ISNUMBER(C10),ISNUMBER(E10)),IF(C10=E10,Seadista!B6,IF(C10-E10&gt;0,Seadista!B4,Seadista!B5)),"Mängimata")</f>
        <v>0</v>
      </c>
      <c r="D9" s="157"/>
      <c r="E9" s="158"/>
      <c r="F9" s="156">
        <f>IF(AND(ISNUMBER(F10),ISNUMBER(H10)),IF(F10=H10,Seadista!B6,IF(F10-H10&gt;0,Seadista!B4,Seadista!B5)),"Mängimata")</f>
        <v>1</v>
      </c>
      <c r="G9" s="157"/>
      <c r="H9" s="158"/>
      <c r="I9" s="144"/>
      <c r="J9" s="145"/>
      <c r="K9" s="146"/>
      <c r="L9" s="156">
        <f>IF(AND(ISNUMBER(L10),ISNUMBER(N10)),IF(L10=N10,Seadista!B6,IF(L10-N10&gt;0,Seadista!B4,Seadista!B5)),"Mängimata")</f>
        <v>2</v>
      </c>
      <c r="M9" s="157"/>
      <c r="N9" s="158"/>
      <c r="O9" s="156">
        <f>IF(AND(ISNUMBER(O10),ISNUMBER(Q10)),IF(O10=Q10,Seadista!$B$6,IF(O10-Q10&gt;0,Seadista!$B$4,Seadista!$B$5)),"Mängimata")</f>
        <v>2</v>
      </c>
      <c r="P9" s="157"/>
      <c r="Q9" s="158"/>
      <c r="R9" s="165">
        <f>SUMIF($C9:$O9,"&gt;=0")</f>
        <v>5</v>
      </c>
      <c r="S9" s="152">
        <f>IF(AND(ISNUMBER(F10),ISNUMBER(H10),ISNUMBER(C10),ISNUMBER(E10),ISNUMBER(L10),ISNUMBER(N10),ISNUMBER(O10),ISNUMBER(Q10)),F10-H10+C10-E10+L10-N10+O10-Q10,"pooleli")</f>
        <v>30</v>
      </c>
      <c r="T9" s="38">
        <f>RANK($R9,$R$5:$R$14,-1)</f>
        <v>4</v>
      </c>
      <c r="U9" s="38">
        <f>RANK($S9,$S$5:$S$14,-1)*0.01</f>
        <v>0.04</v>
      </c>
      <c r="V9" s="38">
        <f>T9+U9</f>
        <v>4.04</v>
      </c>
      <c r="W9" s="154">
        <f>IF(AND(ISNUMBER($V$5),ISNUMBER($V$7),ISNUMBER($V$9),ISNUMBER($V$11),ISNUMBER($V$13)),RANK($V9,$V$5:$V$14),"pooleli")</f>
        <v>2</v>
      </c>
    </row>
    <row r="10" spans="1:23" s="14" customFormat="1" ht="30" customHeight="1">
      <c r="A10" s="162"/>
      <c r="B10" s="164"/>
      <c r="C10" s="29">
        <f>IF(ISBLANK(K6),"",K6)</f>
        <v>13</v>
      </c>
      <c r="D10" s="30" t="s">
        <v>56</v>
      </c>
      <c r="E10" s="31">
        <f>IF(ISBLANK(I6),"",I6)</f>
        <v>14</v>
      </c>
      <c r="F10" s="29">
        <f>IF(ISBLANK(K8),"",K8)</f>
        <v>16</v>
      </c>
      <c r="G10" s="30" t="s">
        <v>56</v>
      </c>
      <c r="H10" s="31">
        <f>IF(ISBLANK(I8),"",I8)</f>
        <v>16</v>
      </c>
      <c r="I10" s="147"/>
      <c r="J10" s="148"/>
      <c r="K10" s="149"/>
      <c r="L10" s="29">
        <v>31</v>
      </c>
      <c r="M10" s="30" t="s">
        <v>56</v>
      </c>
      <c r="N10" s="31">
        <v>5</v>
      </c>
      <c r="O10" s="29">
        <v>18</v>
      </c>
      <c r="P10" s="30" t="s">
        <v>56</v>
      </c>
      <c r="Q10" s="31">
        <v>13</v>
      </c>
      <c r="R10" s="165"/>
      <c r="S10" s="159"/>
      <c r="T10" s="38"/>
      <c r="U10" s="38"/>
      <c r="V10" s="38"/>
      <c r="W10" s="160"/>
    </row>
    <row r="11" spans="1:23" s="14" customFormat="1" ht="30" customHeight="1">
      <c r="A11" s="161">
        <f>TRANSPOSE(L4)</f>
        <v>4</v>
      </c>
      <c r="B11" s="180" t="s">
        <v>99</v>
      </c>
      <c r="C11" s="156">
        <f>IF(AND(ISNUMBER(C12),ISNUMBER(E12)),IF(C12=E12,Seadista!$B$6,IF(C12-E12&gt;0,Seadista!$B$4,Seadista!$B$5)),"Mängimata")</f>
        <v>0</v>
      </c>
      <c r="D11" s="157"/>
      <c r="E11" s="158"/>
      <c r="F11" s="156">
        <f>IF(AND(ISNUMBER(F12),ISNUMBER(H12)),IF(F12=H12,Seadista!$B$6,IF(F12-H12&gt;0,Seadista!$B$4,Seadista!$B$5)),"Mängimata")</f>
        <v>0</v>
      </c>
      <c r="G11" s="157"/>
      <c r="H11" s="158"/>
      <c r="I11" s="156">
        <f>IF(AND(ISNUMBER(I12),ISNUMBER(K12)),IF(I12=K12,Seadista!$B$6,IF(I12-K12&gt;0,Seadista!$B$4,Seadista!$B$5)),"Mängimata")</f>
        <v>0</v>
      </c>
      <c r="J11" s="157"/>
      <c r="K11" s="158"/>
      <c r="L11" s="144"/>
      <c r="M11" s="145"/>
      <c r="N11" s="146"/>
      <c r="O11" s="156">
        <f>IF(AND(ISNUMBER(O12),ISNUMBER(Q12)),IF(O12=Q12,Seadista!$B$6,IF(O12-Q12&gt;0,Seadista!$B$4,Seadista!$B$5)),"Mängimata")</f>
        <v>0</v>
      </c>
      <c r="P11" s="157"/>
      <c r="Q11" s="158"/>
      <c r="R11" s="150">
        <f>SUMIF($C11:$O11,"&gt;=0")</f>
        <v>0</v>
      </c>
      <c r="S11" s="152">
        <f>IF(AND(ISNUMBER(F12),ISNUMBER(H12),ISNUMBER(I12),ISNUMBER(K12),ISNUMBER(C12),ISNUMBER(E12),ISNUMBER(O12),ISNUMBER(Q12)),F12-H12+I12-K12+C12-E12+O12-Q12,"pooleli")</f>
        <v>-77</v>
      </c>
      <c r="T11" s="26">
        <f>RANK($R11,$R$5:$R$14,-1)</f>
        <v>1</v>
      </c>
      <c r="U11" s="27">
        <f>RANK($S11,$S$5:$S$14,-1)*0.01</f>
        <v>0.01</v>
      </c>
      <c r="V11" s="28">
        <f>T11+U11</f>
        <v>1.01</v>
      </c>
      <c r="W11" s="154">
        <f>IF(AND(ISNUMBER($V$5),ISNUMBER($V$7),ISNUMBER($V$9),ISNUMBER($V$11),ISNUMBER($V$13)),RANK($V11,$V$5:$V$14),"pooleli")</f>
        <v>5</v>
      </c>
    </row>
    <row r="12" spans="1:23" s="14" customFormat="1" ht="30" customHeight="1">
      <c r="A12" s="162"/>
      <c r="B12" s="181"/>
      <c r="C12" s="29">
        <f>IF(ISBLANK(N6),"",N6)</f>
        <v>7</v>
      </c>
      <c r="D12" s="30" t="s">
        <v>56</v>
      </c>
      <c r="E12" s="31">
        <f>IF(ISBLANK(L6),"",L6)</f>
        <v>28</v>
      </c>
      <c r="F12" s="29">
        <f>IF(ISBLANK(N8),"",N8)</f>
        <v>5</v>
      </c>
      <c r="G12" s="30" t="s">
        <v>56</v>
      </c>
      <c r="H12" s="31">
        <f>IF(ISBLANK(L8),"",L8)</f>
        <v>17</v>
      </c>
      <c r="I12" s="29">
        <f>IF(ISBLANK(N10),"",N10)</f>
        <v>5</v>
      </c>
      <c r="J12" s="30" t="s">
        <v>56</v>
      </c>
      <c r="K12" s="31">
        <f>IF(ISBLANK(L10),"",L10)</f>
        <v>31</v>
      </c>
      <c r="L12" s="147"/>
      <c r="M12" s="148"/>
      <c r="N12" s="149"/>
      <c r="O12" s="29">
        <v>6</v>
      </c>
      <c r="P12" s="30" t="s">
        <v>56</v>
      </c>
      <c r="Q12" s="31">
        <v>24</v>
      </c>
      <c r="R12" s="151"/>
      <c r="S12" s="159"/>
      <c r="T12" s="35"/>
      <c r="U12" s="36"/>
      <c r="V12" s="37"/>
      <c r="W12" s="160"/>
    </row>
    <row r="13" spans="1:23" s="16" customFormat="1" ht="30" customHeight="1">
      <c r="A13" s="161">
        <f>TRANSPOSE(O4)</f>
        <v>5</v>
      </c>
      <c r="B13" s="163" t="s">
        <v>187</v>
      </c>
      <c r="C13" s="156">
        <f>IF(AND(ISNUMBER(C14),ISNUMBER(E14)),IF(C14=E14,Seadista!$B$6,IF(C14-E14&gt;0,Seadista!$B$4,Seadista!$B$5)),"Mängimata")</f>
        <v>0</v>
      </c>
      <c r="D13" s="157"/>
      <c r="E13" s="158"/>
      <c r="F13" s="156">
        <f>IF(AND(ISNUMBER(F14),ISNUMBER(H14)),IF(F14=H14,Seadista!$B$6,IF(F14-H14&gt;0,Seadista!$B$4,Seadista!$B$5)),"Mängimata")</f>
        <v>2</v>
      </c>
      <c r="G13" s="157"/>
      <c r="H13" s="158"/>
      <c r="I13" s="156">
        <f>IF(AND(ISNUMBER(I14),ISNUMBER(K14)),IF(I14=K14,Seadista!$B$6,IF(I14-K14&gt;0,Seadista!$B$4,Seadista!$B$5)),"Mängimata")</f>
        <v>0</v>
      </c>
      <c r="J13" s="157"/>
      <c r="K13" s="158"/>
      <c r="L13" s="156">
        <f>IF(AND(ISNUMBER(L14),ISNUMBER(N14)),IF(L14=N14,Seadista!$B$6,IF(L14-N14&gt;0,Seadista!$B$4,Seadista!$B$5)),"Mängimata")</f>
        <v>2</v>
      </c>
      <c r="M13" s="157"/>
      <c r="N13" s="158"/>
      <c r="O13" s="144"/>
      <c r="P13" s="145"/>
      <c r="Q13" s="146"/>
      <c r="R13" s="150">
        <f>SUMIF($C13:$P13,"&gt;=0")</f>
        <v>4</v>
      </c>
      <c r="S13" s="152">
        <f>IF(AND(ISNUMBER(C14),ISNUMBER(E14),ISNUMBER(F14),ISNUMBER(H14),ISNUMBER(I14),ISNUMBER(K14),ISNUMBER(L14),ISNUMBER(N14)),C14-E14+F14-H14+I14-K14+L14-N14,"pooleli")</f>
        <v>11</v>
      </c>
      <c r="T13" s="39">
        <f>RANK($R13,$R$5:$R$14,-1)</f>
        <v>3</v>
      </c>
      <c r="U13" s="38">
        <f>RANK($S13,$S$5:$S$14,-1)*0.01</f>
        <v>0.03</v>
      </c>
      <c r="V13" s="40">
        <f>T13+U13</f>
        <v>3.03</v>
      </c>
      <c r="W13" s="154">
        <f>IF(AND(ISNUMBER($V$5),ISNUMBER($V$7),ISNUMBER($V$9),ISNUMBER($V$11),ISNUMBER($V$13)),RANK($V13,$V$5:$V$14),"pooleli")</f>
        <v>3</v>
      </c>
    </row>
    <row r="14" spans="1:23" s="16" customFormat="1" ht="30" customHeight="1">
      <c r="A14" s="162"/>
      <c r="B14" s="164"/>
      <c r="C14" s="29">
        <f>IF(ISBLANK(Q$6),"",Q$6)</f>
        <v>12</v>
      </c>
      <c r="D14" s="30" t="s">
        <v>56</v>
      </c>
      <c r="E14" s="31">
        <f>IF(ISBLANK(O$6),"",O$6)</f>
        <v>17</v>
      </c>
      <c r="F14" s="29">
        <f>IF(ISBLANK(Q8),"",Q8)</f>
        <v>12</v>
      </c>
      <c r="G14" s="30" t="s">
        <v>56</v>
      </c>
      <c r="H14" s="31">
        <f>IF(ISBLANK(O8),"",O8)</f>
        <v>9</v>
      </c>
      <c r="I14" s="29">
        <f>IF(ISBLANK(Q10),"",Q10)</f>
        <v>13</v>
      </c>
      <c r="J14" s="30" t="s">
        <v>56</v>
      </c>
      <c r="K14" s="31">
        <f>IF(ISBLANK(O10),"",O10)</f>
        <v>18</v>
      </c>
      <c r="L14" s="29">
        <f>IF(ISBLANK(Q12),"",Q12)</f>
        <v>24</v>
      </c>
      <c r="M14" s="30" t="s">
        <v>56</v>
      </c>
      <c r="N14" s="31">
        <f>IF(ISBLANK(O12),"",O12)</f>
        <v>6</v>
      </c>
      <c r="O14" s="147"/>
      <c r="P14" s="148"/>
      <c r="Q14" s="149"/>
      <c r="R14" s="151"/>
      <c r="S14" s="153"/>
      <c r="T14" s="36"/>
      <c r="U14" s="36"/>
      <c r="V14" s="36"/>
      <c r="W14" s="155"/>
    </row>
  </sheetData>
  <mergeCells count="56">
    <mergeCell ref="L9:N9"/>
    <mergeCell ref="L11:N12"/>
    <mergeCell ref="I11:K11"/>
    <mergeCell ref="I9:K10"/>
    <mergeCell ref="A13:A14"/>
    <mergeCell ref="B13:B14"/>
    <mergeCell ref="C13:E13"/>
    <mergeCell ref="F13:H13"/>
    <mergeCell ref="C9:E9"/>
    <mergeCell ref="F9:H9"/>
    <mergeCell ref="A11:A12"/>
    <mergeCell ref="B11:B12"/>
    <mergeCell ref="C11:E11"/>
    <mergeCell ref="F11:H11"/>
    <mergeCell ref="A9:A10"/>
    <mergeCell ref="B9:B10"/>
    <mergeCell ref="S11:S12"/>
    <mergeCell ref="W11:W12"/>
    <mergeCell ref="I13:K13"/>
    <mergeCell ref="L13:N13"/>
    <mergeCell ref="O13:Q14"/>
    <mergeCell ref="R13:R14"/>
    <mergeCell ref="S13:S14"/>
    <mergeCell ref="W13:W14"/>
    <mergeCell ref="O11:Q11"/>
    <mergeCell ref="R11:R12"/>
    <mergeCell ref="S9:S10"/>
    <mergeCell ref="W9:W10"/>
    <mergeCell ref="O7:Q7"/>
    <mergeCell ref="R7:R8"/>
    <mergeCell ref="S7:S8"/>
    <mergeCell ref="W7:W8"/>
    <mergeCell ref="O9:Q9"/>
    <mergeCell ref="R9:R10"/>
    <mergeCell ref="S5:S6"/>
    <mergeCell ref="W5:W6"/>
    <mergeCell ref="A7:A8"/>
    <mergeCell ref="B7:B8"/>
    <mergeCell ref="C7:E7"/>
    <mergeCell ref="F7:H8"/>
    <mergeCell ref="I7:K7"/>
    <mergeCell ref="A5:A6"/>
    <mergeCell ref="L5:N5"/>
    <mergeCell ref="L7:N7"/>
    <mergeCell ref="O5:Q5"/>
    <mergeCell ref="R5:R6"/>
    <mergeCell ref="B5:B6"/>
    <mergeCell ref="C5:E6"/>
    <mergeCell ref="F5:H5"/>
    <mergeCell ref="I5:K5"/>
    <mergeCell ref="A3:W3"/>
    <mergeCell ref="C4:E4"/>
    <mergeCell ref="F4:H4"/>
    <mergeCell ref="I4:K4"/>
    <mergeCell ref="L4:N4"/>
    <mergeCell ref="O4:Q4"/>
  </mergeCells>
  <phoneticPr fontId="12" type="noConversion"/>
  <printOptions horizontalCentered="1"/>
  <pageMargins left="0.51181102362204722" right="0.27559055118110237" top="0.74803149606299213" bottom="0.51181102362204722" header="0.31496062992125984" footer="0.31496062992125984"/>
  <pageSetup paperSize="9" orientation="landscape"/>
  <headerFooter alignWithMargins="0"/>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4"/>
  <sheetViews>
    <sheetView zoomScale="90" zoomScaleNormal="90" workbookViewId="0">
      <selection activeCell="B2" sqref="B2"/>
    </sheetView>
  </sheetViews>
  <sheetFormatPr defaultColWidth="8.7109375" defaultRowHeight="15.75"/>
  <cols>
    <col min="1" max="1" width="4.42578125" style="21" customWidth="1"/>
    <col min="2" max="2" width="27.28515625" style="16" customWidth="1"/>
    <col min="3" max="3" width="4.7109375" style="17" customWidth="1"/>
    <col min="4" max="4" width="2" style="17" customWidth="1"/>
    <col min="5" max="6" width="4.7109375" style="17" customWidth="1"/>
    <col min="7" max="7" width="2" style="17" customWidth="1"/>
    <col min="8" max="9" width="4.7109375" style="17" customWidth="1"/>
    <col min="10" max="10" width="2" style="17" customWidth="1"/>
    <col min="11" max="11" width="4.7109375" style="17" customWidth="1"/>
    <col min="12" max="12" width="4.7109375" style="16" customWidth="1"/>
    <col min="13" max="13" width="2" style="16" customWidth="1"/>
    <col min="14" max="14" width="4.7109375" style="16" customWidth="1"/>
    <col min="15" max="15" width="4.7109375" style="22" customWidth="1"/>
    <col min="16" max="16" width="2" style="22" customWidth="1"/>
    <col min="17" max="17" width="4.7109375" style="22" customWidth="1"/>
    <col min="18" max="19" width="10.7109375" style="16" customWidth="1"/>
    <col min="20" max="22" width="14.42578125" style="18" hidden="1" customWidth="1"/>
    <col min="23" max="23" width="10.7109375" style="18" customWidth="1"/>
  </cols>
  <sheetData>
    <row r="1" spans="1:23" s="15" customFormat="1" ht="52.5" customHeight="1">
      <c r="B1" s="90" t="str">
        <f>TRANSPOSE(Seadista!A9)</f>
        <v>Tallinn Handball Cup 2015</v>
      </c>
      <c r="N1" s="14"/>
      <c r="O1" s="14"/>
      <c r="P1" s="14"/>
      <c r="Q1" s="14"/>
    </row>
    <row r="2" spans="1:23" s="16" customFormat="1" ht="37.5" customHeight="1">
      <c r="B2" s="92"/>
      <c r="C2" s="17"/>
      <c r="D2" s="17"/>
      <c r="E2" s="17"/>
      <c r="F2" s="17"/>
      <c r="G2" s="17"/>
      <c r="H2" s="17"/>
      <c r="I2" s="17"/>
      <c r="J2" s="17"/>
      <c r="K2" s="17"/>
      <c r="N2" s="18"/>
      <c r="O2" s="18"/>
      <c r="P2" s="18"/>
      <c r="Q2" s="18"/>
    </row>
    <row r="3" spans="1:23" s="19" customFormat="1" ht="30" customHeight="1">
      <c r="A3" s="166" t="s">
        <v>100</v>
      </c>
      <c r="B3" s="167"/>
      <c r="C3" s="167"/>
      <c r="D3" s="167"/>
      <c r="E3" s="167"/>
      <c r="F3" s="167"/>
      <c r="G3" s="167"/>
      <c r="H3" s="167"/>
      <c r="I3" s="167"/>
      <c r="J3" s="167"/>
      <c r="K3" s="167"/>
      <c r="L3" s="167"/>
      <c r="M3" s="167"/>
      <c r="N3" s="167"/>
      <c r="O3" s="167"/>
      <c r="P3" s="167"/>
      <c r="Q3" s="167"/>
      <c r="R3" s="167"/>
      <c r="S3" s="167"/>
      <c r="T3" s="167"/>
      <c r="U3" s="167"/>
      <c r="V3" s="167"/>
      <c r="W3" s="168"/>
    </row>
    <row r="4" spans="1:23" s="20" customFormat="1" ht="20.25" customHeight="1">
      <c r="A4" s="52"/>
      <c r="B4" s="53" t="s">
        <v>50</v>
      </c>
      <c r="C4" s="169">
        <v>1</v>
      </c>
      <c r="D4" s="170"/>
      <c r="E4" s="171"/>
      <c r="F4" s="169">
        <v>2</v>
      </c>
      <c r="G4" s="170"/>
      <c r="H4" s="171"/>
      <c r="I4" s="169">
        <v>3</v>
      </c>
      <c r="J4" s="170"/>
      <c r="K4" s="171"/>
      <c r="L4" s="169">
        <v>4</v>
      </c>
      <c r="M4" s="170"/>
      <c r="N4" s="171"/>
      <c r="O4" s="169">
        <v>5</v>
      </c>
      <c r="P4" s="170"/>
      <c r="Q4" s="171"/>
      <c r="R4" s="25" t="s">
        <v>51</v>
      </c>
      <c r="S4" s="25" t="s">
        <v>52</v>
      </c>
      <c r="T4" s="54" t="s">
        <v>53</v>
      </c>
      <c r="U4" s="54" t="s">
        <v>54</v>
      </c>
      <c r="V4" s="54"/>
      <c r="W4" s="25" t="s">
        <v>55</v>
      </c>
    </row>
    <row r="5" spans="1:23" s="14" customFormat="1" ht="30" customHeight="1">
      <c r="A5" s="161">
        <f>TRANSPOSE(C4)</f>
        <v>1</v>
      </c>
      <c r="B5" s="163" t="s">
        <v>121</v>
      </c>
      <c r="C5" s="144"/>
      <c r="D5" s="145"/>
      <c r="E5" s="146"/>
      <c r="F5" s="156">
        <f>IF(AND(ISNUMBER(F6),ISNUMBER(H6)),IF(F6=H6,Seadista!B6,IF(F6-H6&gt;0,Seadista!B4,Seadista!B5)),"Mängimata")</f>
        <v>2</v>
      </c>
      <c r="G5" s="157"/>
      <c r="H5" s="158"/>
      <c r="I5" s="156">
        <f>IF(AND(ISNUMBER(I6),ISNUMBER(K6)),IF(I6=K6,Seadista!B6,IF(I6-K6&gt;0,Seadista!B4,Seadista!B5)),"Mängimata")</f>
        <v>2</v>
      </c>
      <c r="J5" s="157"/>
      <c r="K5" s="158"/>
      <c r="L5" s="156">
        <f>IF(AND(ISNUMBER(L6),ISNUMBER(N6)),IF(L6=N6,Seadista!$B$6,IF(L6-N6&gt;0,Seadista!$B$4,Seadista!$B$5)),"Mängimata")</f>
        <v>2</v>
      </c>
      <c r="M5" s="157"/>
      <c r="N5" s="158"/>
      <c r="O5" s="156">
        <f>IF(AND(ISNUMBER(O6),ISNUMBER(Q6)),IF(O6=Q6,Seadista!$B$6,IF(O6-Q6&gt;0,Seadista!$B$4,Seadista!$B$5)),"Mängimata")</f>
        <v>2</v>
      </c>
      <c r="P5" s="157"/>
      <c r="Q5" s="158"/>
      <c r="R5" s="150">
        <f>SUMIF($C5:$O5,"&gt;=0")</f>
        <v>8</v>
      </c>
      <c r="S5" s="152">
        <f>IF(AND(ISNUMBER(F6),ISNUMBER(H6),ISNUMBER(I6),ISNUMBER(K6),ISNUMBER(L6),ISNUMBER(N6),ISNUMBER(O6),ISNUMBER(Q6)),F6-H6+I6-K6+L6-N6+O6-Q6,"pooleli")</f>
        <v>40</v>
      </c>
      <c r="T5" s="26">
        <f>RANK($R5,$R$5:$R$14,-1)</f>
        <v>5</v>
      </c>
      <c r="U5" s="27">
        <f>RANK($S5,$S$5:$S$14,-1)*0.01</f>
        <v>0.05</v>
      </c>
      <c r="V5" s="28">
        <f>T5+U5</f>
        <v>5.05</v>
      </c>
      <c r="W5" s="154">
        <f>IF(AND(ISNUMBER($V$5),ISNUMBER($V$7),ISNUMBER($V$9),ISNUMBER($V$11),ISNUMBER($V$13)),RANK($V5,$V$5:$V$14),"pooleli")</f>
        <v>1</v>
      </c>
    </row>
    <row r="6" spans="1:23" s="14" customFormat="1" ht="30" customHeight="1">
      <c r="A6" s="162"/>
      <c r="B6" s="164"/>
      <c r="C6" s="147"/>
      <c r="D6" s="148"/>
      <c r="E6" s="149"/>
      <c r="F6" s="29">
        <v>21</v>
      </c>
      <c r="G6" s="30" t="s">
        <v>56</v>
      </c>
      <c r="H6" s="31">
        <v>19</v>
      </c>
      <c r="I6" s="29">
        <v>26</v>
      </c>
      <c r="J6" s="30" t="s">
        <v>56</v>
      </c>
      <c r="K6" s="31">
        <v>7</v>
      </c>
      <c r="L6" s="29">
        <v>29</v>
      </c>
      <c r="M6" s="30" t="s">
        <v>56</v>
      </c>
      <c r="N6" s="31">
        <v>27</v>
      </c>
      <c r="O6" s="29">
        <v>28</v>
      </c>
      <c r="P6" s="30" t="s">
        <v>56</v>
      </c>
      <c r="Q6" s="31">
        <v>11</v>
      </c>
      <c r="R6" s="165"/>
      <c r="S6" s="159"/>
      <c r="T6" s="32"/>
      <c r="U6" s="33"/>
      <c r="V6" s="34"/>
      <c r="W6" s="160"/>
    </row>
    <row r="7" spans="1:23" s="14" customFormat="1" ht="30" customHeight="1">
      <c r="A7" s="161">
        <f>TRANSPOSE(F4)</f>
        <v>2</v>
      </c>
      <c r="B7" s="163" t="s">
        <v>101</v>
      </c>
      <c r="C7" s="156">
        <f>IF(AND(ISNUMBER(C8),ISNUMBER(E8)),IF(C8=E8,Seadista!B6,IF(C8-E8&gt;0,Seadista!B4,Seadista!B5)),"Mängimata")</f>
        <v>0</v>
      </c>
      <c r="D7" s="157"/>
      <c r="E7" s="158"/>
      <c r="F7" s="144"/>
      <c r="G7" s="145"/>
      <c r="H7" s="146"/>
      <c r="I7" s="156">
        <f>IF(AND(ISNUMBER(I8),ISNUMBER(K8)),IF(I8=K8,Seadista!B6,IF(I8-K8&gt;0,Seadista!B4,Seadista!B5)),"Mängimata")</f>
        <v>2</v>
      </c>
      <c r="J7" s="157"/>
      <c r="K7" s="158"/>
      <c r="L7" s="156">
        <f>IF(AND(ISNUMBER(L8),ISNUMBER(N8)),IF(L8=N8,Seadista!B6,IF(L8-N8&gt;0,Seadista!B4,Seadista!B5)),"Mängimata")</f>
        <v>0</v>
      </c>
      <c r="M7" s="157"/>
      <c r="N7" s="158"/>
      <c r="O7" s="156">
        <f>IF(AND(ISNUMBER(O8),ISNUMBER(Q8)),IF(O8=Q8,Seadista!$B$6,IF(O8-Q8&gt;0,Seadista!$B$4,Seadista!$B$5)),"Mängimata")</f>
        <v>2</v>
      </c>
      <c r="P7" s="157"/>
      <c r="Q7" s="158"/>
      <c r="R7" s="150">
        <f>SUMIF($C7:$O7,"&gt;=0")</f>
        <v>4</v>
      </c>
      <c r="S7" s="152">
        <f>IF(AND(ISNUMBER(C8),ISNUMBER(E8),ISNUMBER(I8),ISNUMBER(K8),ISNUMBER(L8),ISNUMBER(N8),ISNUMBER(O8),ISNUMBER(Q8)),C8-E8+I8-K8+L8-N8+O8-Q8,"pooleli")</f>
        <v>22</v>
      </c>
      <c r="T7" s="26">
        <f>RANK($R7,$R$5:$R$14,-1)</f>
        <v>3</v>
      </c>
      <c r="U7" s="27">
        <f>RANK($S7,$S$5:$S$14,-1)*0.01</f>
        <v>0.03</v>
      </c>
      <c r="V7" s="28">
        <f>T7+U7</f>
        <v>3.03</v>
      </c>
      <c r="W7" s="154">
        <f>IF(AND(ISNUMBER($V$5),ISNUMBER($V$7),ISNUMBER($V$9),ISNUMBER($V$11),ISNUMBER($V$13)),RANK($V7,$V$5:$V$14),"pooleli")</f>
        <v>3</v>
      </c>
    </row>
    <row r="8" spans="1:23" s="14" customFormat="1" ht="30" customHeight="1">
      <c r="A8" s="162"/>
      <c r="B8" s="164"/>
      <c r="C8" s="29">
        <f>IF(ISBLANK(H6),"",H6)</f>
        <v>19</v>
      </c>
      <c r="D8" s="30" t="s">
        <v>56</v>
      </c>
      <c r="E8" s="31">
        <f>IF(ISBLANK(F6),"",F6)</f>
        <v>21</v>
      </c>
      <c r="F8" s="147"/>
      <c r="G8" s="148"/>
      <c r="H8" s="149"/>
      <c r="I8" s="29">
        <v>27</v>
      </c>
      <c r="J8" s="30" t="s">
        <v>56</v>
      </c>
      <c r="K8" s="31">
        <v>4</v>
      </c>
      <c r="L8" s="29">
        <v>13</v>
      </c>
      <c r="M8" s="30" t="s">
        <v>56</v>
      </c>
      <c r="N8" s="31">
        <v>14</v>
      </c>
      <c r="O8" s="29">
        <v>15</v>
      </c>
      <c r="P8" s="30" t="s">
        <v>56</v>
      </c>
      <c r="Q8" s="31">
        <v>13</v>
      </c>
      <c r="R8" s="151"/>
      <c r="S8" s="159"/>
      <c r="T8" s="35"/>
      <c r="U8" s="36"/>
      <c r="V8" s="37"/>
      <c r="W8" s="160"/>
    </row>
    <row r="9" spans="1:23" s="14" customFormat="1" ht="30" customHeight="1">
      <c r="A9" s="161">
        <f>TRANSPOSE(I4)</f>
        <v>3</v>
      </c>
      <c r="B9" s="163" t="s">
        <v>102</v>
      </c>
      <c r="C9" s="156">
        <f>IF(AND(ISNUMBER(C10),ISNUMBER(E10)),IF(C10=E10,Seadista!B6,IF(C10-E10&gt;0,Seadista!B4,Seadista!B5)),"Mängimata")</f>
        <v>0</v>
      </c>
      <c r="D9" s="157"/>
      <c r="E9" s="158"/>
      <c r="F9" s="156">
        <f>IF(AND(ISNUMBER(F10),ISNUMBER(H10)),IF(F10=H10,Seadista!B6,IF(F10-H10&gt;0,Seadista!B4,Seadista!B5)),"Mängimata")</f>
        <v>0</v>
      </c>
      <c r="G9" s="157"/>
      <c r="H9" s="158"/>
      <c r="I9" s="144"/>
      <c r="J9" s="145"/>
      <c r="K9" s="146"/>
      <c r="L9" s="156">
        <f>IF(AND(ISNUMBER(L10),ISNUMBER(N10)),IF(L10=N10,Seadista!B6,IF(L10-N10&gt;0,Seadista!B4,Seadista!B5)),"Mängimata")</f>
        <v>0</v>
      </c>
      <c r="M9" s="157"/>
      <c r="N9" s="158"/>
      <c r="O9" s="156">
        <f>IF(AND(ISNUMBER(O10),ISNUMBER(Q10)),IF(O10=Q10,Seadista!$B$6,IF(O10-Q10&gt;0,Seadista!$B$4,Seadista!$B$5)),"Mängimata")</f>
        <v>0</v>
      </c>
      <c r="P9" s="157"/>
      <c r="Q9" s="158"/>
      <c r="R9" s="165">
        <f>SUMIF($C9:$O9,"&gt;=0")</f>
        <v>0</v>
      </c>
      <c r="S9" s="152">
        <f>IF(AND(ISNUMBER(F10),ISNUMBER(H10),ISNUMBER(C10),ISNUMBER(E10),ISNUMBER(L10),ISNUMBER(N10),ISNUMBER(O10),ISNUMBER(Q10)),F10-H10+C10-E10+L10-N10+O10-Q10,"pooleli")</f>
        <v>-81</v>
      </c>
      <c r="T9" s="38">
        <f>RANK($R9,$R$5:$R$14,-1)</f>
        <v>1</v>
      </c>
      <c r="U9" s="38">
        <f>RANK($S9,$S$5:$S$14,-1)*0.01</f>
        <v>0.01</v>
      </c>
      <c r="V9" s="38">
        <f>T9+U9</f>
        <v>1.01</v>
      </c>
      <c r="W9" s="154">
        <f>IF(AND(ISNUMBER($V$5),ISNUMBER($V$7),ISNUMBER($V$9),ISNUMBER($V$11),ISNUMBER($V$13)),RANK($V9,$V$5:$V$14),"pooleli")</f>
        <v>5</v>
      </c>
    </row>
    <row r="10" spans="1:23" s="14" customFormat="1" ht="30" customHeight="1">
      <c r="A10" s="162"/>
      <c r="B10" s="164"/>
      <c r="C10" s="29">
        <f>IF(ISBLANK(K6),"",K6)</f>
        <v>7</v>
      </c>
      <c r="D10" s="30" t="s">
        <v>56</v>
      </c>
      <c r="E10" s="31">
        <f>IF(ISBLANK(I6),"",I6)</f>
        <v>26</v>
      </c>
      <c r="F10" s="29">
        <f>IF(ISBLANK(K8),"",K8)</f>
        <v>4</v>
      </c>
      <c r="G10" s="30" t="s">
        <v>56</v>
      </c>
      <c r="H10" s="31">
        <f>IF(ISBLANK(I8),"",I8)</f>
        <v>27</v>
      </c>
      <c r="I10" s="147"/>
      <c r="J10" s="148"/>
      <c r="K10" s="149"/>
      <c r="L10" s="29">
        <v>1</v>
      </c>
      <c r="M10" s="30" t="s">
        <v>56</v>
      </c>
      <c r="N10" s="31">
        <v>28</v>
      </c>
      <c r="O10" s="29">
        <v>7</v>
      </c>
      <c r="P10" s="30" t="s">
        <v>56</v>
      </c>
      <c r="Q10" s="31">
        <v>19</v>
      </c>
      <c r="R10" s="165"/>
      <c r="S10" s="159"/>
      <c r="T10" s="38"/>
      <c r="U10" s="38"/>
      <c r="V10" s="38"/>
      <c r="W10" s="160"/>
    </row>
    <row r="11" spans="1:23" s="14" customFormat="1" ht="30" customHeight="1">
      <c r="A11" s="161">
        <f>TRANSPOSE(L4)</f>
        <v>4</v>
      </c>
      <c r="B11" s="180" t="s">
        <v>103</v>
      </c>
      <c r="C11" s="156">
        <f>IF(AND(ISNUMBER(C12),ISNUMBER(E12)),IF(C12=E12,Seadista!$B$6,IF(C12-E12&gt;0,Seadista!$B$4,Seadista!$B$5)),"Mängimata")</f>
        <v>0</v>
      </c>
      <c r="D11" s="157"/>
      <c r="E11" s="158"/>
      <c r="F11" s="156">
        <f>IF(AND(ISNUMBER(F12),ISNUMBER(H12)),IF(F12=H12,Seadista!$B$6,IF(F12-H12&gt;0,Seadista!$B$4,Seadista!$B$5)),"Mängimata")</f>
        <v>2</v>
      </c>
      <c r="G11" s="157"/>
      <c r="H11" s="158"/>
      <c r="I11" s="156">
        <f>IF(AND(ISNUMBER(I12),ISNUMBER(K12)),IF(I12=K12,Seadista!$B$6,IF(I12-K12&gt;0,Seadista!$B$4,Seadista!$B$5)),"Mängimata")</f>
        <v>2</v>
      </c>
      <c r="J11" s="157"/>
      <c r="K11" s="158"/>
      <c r="L11" s="144"/>
      <c r="M11" s="145"/>
      <c r="N11" s="146"/>
      <c r="O11" s="156">
        <f>IF(AND(ISNUMBER(O12),ISNUMBER(Q12)),IF(O12=Q12,Seadista!$B$6,IF(O12-Q12&gt;0,Seadista!$B$4,Seadista!$B$5)),"Mängimata")</f>
        <v>2</v>
      </c>
      <c r="P11" s="157"/>
      <c r="Q11" s="158"/>
      <c r="R11" s="150">
        <f>SUMIF($C11:$O11,"&gt;=0")</f>
        <v>6</v>
      </c>
      <c r="S11" s="152">
        <f>IF(AND(ISNUMBER(F12),ISNUMBER(H12),ISNUMBER(I12),ISNUMBER(K12),ISNUMBER(C12),ISNUMBER(E12),ISNUMBER(O12),ISNUMBER(Q12)),F12-H12+I12-K12+C12-E12+O12-Q12,"pooleli")</f>
        <v>35</v>
      </c>
      <c r="T11" s="26">
        <f>RANK($R11,$R$5:$R$14,-1)</f>
        <v>4</v>
      </c>
      <c r="U11" s="27">
        <f>RANK($S11,$S$5:$S$14,-1)*0.01</f>
        <v>0.04</v>
      </c>
      <c r="V11" s="28">
        <f>T11+U11</f>
        <v>4.04</v>
      </c>
      <c r="W11" s="154">
        <f>IF(AND(ISNUMBER($V$5),ISNUMBER($V$7),ISNUMBER($V$9),ISNUMBER($V$11),ISNUMBER($V$13)),RANK($V11,$V$5:$V$14),"pooleli")</f>
        <v>2</v>
      </c>
    </row>
    <row r="12" spans="1:23" s="14" customFormat="1" ht="30" customHeight="1">
      <c r="A12" s="162"/>
      <c r="B12" s="181"/>
      <c r="C12" s="29">
        <f>IF(ISBLANK(N6),"",N6)</f>
        <v>27</v>
      </c>
      <c r="D12" s="30" t="s">
        <v>56</v>
      </c>
      <c r="E12" s="31">
        <f>IF(ISBLANK(L6),"",L6)</f>
        <v>29</v>
      </c>
      <c r="F12" s="29">
        <f>IF(ISBLANK(N8),"",N8)</f>
        <v>14</v>
      </c>
      <c r="G12" s="30" t="s">
        <v>56</v>
      </c>
      <c r="H12" s="31">
        <f>IF(ISBLANK(L8),"",L8)</f>
        <v>13</v>
      </c>
      <c r="I12" s="29">
        <f>IF(ISBLANK(N10),"",N10)</f>
        <v>28</v>
      </c>
      <c r="J12" s="30" t="s">
        <v>56</v>
      </c>
      <c r="K12" s="31">
        <f>IF(ISBLANK(L10),"",L10)</f>
        <v>1</v>
      </c>
      <c r="L12" s="147"/>
      <c r="M12" s="148"/>
      <c r="N12" s="149"/>
      <c r="O12" s="29">
        <v>16</v>
      </c>
      <c r="P12" s="30" t="s">
        <v>56</v>
      </c>
      <c r="Q12" s="31">
        <v>7</v>
      </c>
      <c r="R12" s="151"/>
      <c r="S12" s="159"/>
      <c r="T12" s="35"/>
      <c r="U12" s="36"/>
      <c r="V12" s="37"/>
      <c r="W12" s="160"/>
    </row>
    <row r="13" spans="1:23" s="16" customFormat="1" ht="30" customHeight="1">
      <c r="A13" s="161">
        <f>TRANSPOSE(O4)</f>
        <v>5</v>
      </c>
      <c r="B13" s="163" t="s">
        <v>88</v>
      </c>
      <c r="C13" s="156">
        <f>IF(AND(ISNUMBER(C14),ISNUMBER(E14)),IF(C14=E14,Seadista!$B$6,IF(C14-E14&gt;0,Seadista!$B$4,Seadista!$B$5)),"Mängimata")</f>
        <v>0</v>
      </c>
      <c r="D13" s="157"/>
      <c r="E13" s="158"/>
      <c r="F13" s="156">
        <f>IF(AND(ISNUMBER(F14),ISNUMBER(H14)),IF(F14=H14,Seadista!$B$6,IF(F14-H14&gt;0,Seadista!$B$4,Seadista!$B$5)),"Mängimata")</f>
        <v>0</v>
      </c>
      <c r="G13" s="157"/>
      <c r="H13" s="158"/>
      <c r="I13" s="156">
        <f>IF(AND(ISNUMBER(I14),ISNUMBER(K14)),IF(I14=K14,Seadista!$B$6,IF(I14-K14&gt;0,Seadista!$B$4,Seadista!$B$5)),"Mängimata")</f>
        <v>2</v>
      </c>
      <c r="J13" s="157"/>
      <c r="K13" s="158"/>
      <c r="L13" s="156">
        <f>IF(AND(ISNUMBER(L14),ISNUMBER(N14)),IF(L14=N14,Seadista!$B$6,IF(L14-N14&gt;0,Seadista!$B$4,Seadista!$B$5)),"Mängimata")</f>
        <v>0</v>
      </c>
      <c r="M13" s="157"/>
      <c r="N13" s="158"/>
      <c r="O13" s="144"/>
      <c r="P13" s="145"/>
      <c r="Q13" s="146"/>
      <c r="R13" s="150">
        <f>SUMIF($C13:$P13,"&gt;=0")</f>
        <v>2</v>
      </c>
      <c r="S13" s="152">
        <f>IF(AND(ISNUMBER(C14),ISNUMBER(E14),ISNUMBER(F14),ISNUMBER(H14),ISNUMBER(I14),ISNUMBER(K14),ISNUMBER(L14),ISNUMBER(N14)),C14-E14+F14-H14+I14-K14+L14-N14,"pooleli")</f>
        <v>-16</v>
      </c>
      <c r="T13" s="39">
        <f>RANK($R13,$R$5:$R$14,-1)</f>
        <v>2</v>
      </c>
      <c r="U13" s="38">
        <f>RANK($S13,$S$5:$S$14,-1)*0.01</f>
        <v>0.02</v>
      </c>
      <c r="V13" s="40">
        <f>T13+U13</f>
        <v>2.02</v>
      </c>
      <c r="W13" s="154">
        <f>IF(AND(ISNUMBER($V$5),ISNUMBER($V$7),ISNUMBER($V$9),ISNUMBER($V$11),ISNUMBER($V$13)),RANK($V13,$V$5:$V$14),"pooleli")</f>
        <v>4</v>
      </c>
    </row>
    <row r="14" spans="1:23" s="16" customFormat="1" ht="30" customHeight="1">
      <c r="A14" s="162"/>
      <c r="B14" s="164"/>
      <c r="C14" s="29">
        <f>IF(ISBLANK(Q$6),"",Q$6)</f>
        <v>11</v>
      </c>
      <c r="D14" s="30" t="s">
        <v>56</v>
      </c>
      <c r="E14" s="31">
        <f>IF(ISBLANK(O$6),"",O$6)</f>
        <v>28</v>
      </c>
      <c r="F14" s="29">
        <f>IF(ISBLANK(Q8),"",Q8)</f>
        <v>13</v>
      </c>
      <c r="G14" s="30" t="s">
        <v>56</v>
      </c>
      <c r="H14" s="31">
        <f>IF(ISBLANK(O8),"",O8)</f>
        <v>15</v>
      </c>
      <c r="I14" s="29">
        <f>IF(ISBLANK(Q10),"",Q10)</f>
        <v>19</v>
      </c>
      <c r="J14" s="30" t="s">
        <v>56</v>
      </c>
      <c r="K14" s="31">
        <f>IF(ISBLANK(O10),"",O10)</f>
        <v>7</v>
      </c>
      <c r="L14" s="29">
        <f>IF(ISBLANK(Q12),"",Q12)</f>
        <v>7</v>
      </c>
      <c r="M14" s="30" t="s">
        <v>56</v>
      </c>
      <c r="N14" s="31">
        <f>IF(ISBLANK(O12),"",O12)</f>
        <v>16</v>
      </c>
      <c r="O14" s="147"/>
      <c r="P14" s="148"/>
      <c r="Q14" s="149"/>
      <c r="R14" s="151"/>
      <c r="S14" s="153"/>
      <c r="T14" s="36"/>
      <c r="U14" s="36"/>
      <c r="V14" s="36"/>
      <c r="W14" s="155"/>
    </row>
  </sheetData>
  <mergeCells count="56">
    <mergeCell ref="A3:W3"/>
    <mergeCell ref="C4:E4"/>
    <mergeCell ref="F4:H4"/>
    <mergeCell ref="I4:K4"/>
    <mergeCell ref="L4:N4"/>
    <mergeCell ref="O4:Q4"/>
    <mergeCell ref="S5:S6"/>
    <mergeCell ref="W5:W6"/>
    <mergeCell ref="A7:A8"/>
    <mergeCell ref="B7:B8"/>
    <mergeCell ref="C7:E7"/>
    <mergeCell ref="F7:H8"/>
    <mergeCell ref="I7:K7"/>
    <mergeCell ref="A5:A6"/>
    <mergeCell ref="L5:N5"/>
    <mergeCell ref="L7:N7"/>
    <mergeCell ref="O5:Q5"/>
    <mergeCell ref="R5:R6"/>
    <mergeCell ref="B5:B6"/>
    <mergeCell ref="C5:E6"/>
    <mergeCell ref="F5:H5"/>
    <mergeCell ref="I5:K5"/>
    <mergeCell ref="S9:S10"/>
    <mergeCell ref="W9:W10"/>
    <mergeCell ref="O7:Q7"/>
    <mergeCell ref="R7:R8"/>
    <mergeCell ref="S7:S8"/>
    <mergeCell ref="W7:W8"/>
    <mergeCell ref="O9:Q9"/>
    <mergeCell ref="R9:R10"/>
    <mergeCell ref="S11:S12"/>
    <mergeCell ref="W11:W12"/>
    <mergeCell ref="I13:K13"/>
    <mergeCell ref="L13:N13"/>
    <mergeCell ref="O13:Q14"/>
    <mergeCell ref="R13:R14"/>
    <mergeCell ref="S13:S14"/>
    <mergeCell ref="W13:W14"/>
    <mergeCell ref="O11:Q11"/>
    <mergeCell ref="R11:R12"/>
    <mergeCell ref="A13:A14"/>
    <mergeCell ref="B13:B14"/>
    <mergeCell ref="C13:E13"/>
    <mergeCell ref="F13:H13"/>
    <mergeCell ref="L9:N9"/>
    <mergeCell ref="L11:N12"/>
    <mergeCell ref="I11:K11"/>
    <mergeCell ref="I9:K10"/>
    <mergeCell ref="C9:E9"/>
    <mergeCell ref="F9:H9"/>
    <mergeCell ref="A11:A12"/>
    <mergeCell ref="B11:B12"/>
    <mergeCell ref="C11:E11"/>
    <mergeCell ref="F11:H11"/>
    <mergeCell ref="A9:A10"/>
    <mergeCell ref="B9:B10"/>
  </mergeCells>
  <phoneticPr fontId="12" type="noConversion"/>
  <printOptions horizontalCentered="1"/>
  <pageMargins left="0.51181102362204722" right="0.27559055118110237" top="0.74803149606299213" bottom="0.51181102362204722" header="0.31496062992125984" footer="0.31496062992125984"/>
  <pageSetup paperSize="9" orientation="landscape"/>
  <headerFooter alignWithMargins="0"/>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workbookViewId="0">
      <selection activeCell="B2" sqref="B2"/>
    </sheetView>
  </sheetViews>
  <sheetFormatPr defaultColWidth="8.7109375" defaultRowHeight="15"/>
  <cols>
    <col min="1" max="1" width="61.42578125" customWidth="1"/>
  </cols>
  <sheetData>
    <row r="1" spans="1:2" ht="15.75" thickBot="1"/>
    <row r="2" spans="1:2" ht="30">
      <c r="A2" s="1" t="s">
        <v>152</v>
      </c>
      <c r="B2" s="2"/>
    </row>
    <row r="3" spans="1:2">
      <c r="A3" s="3"/>
      <c r="B3" s="4"/>
    </row>
    <row r="4" spans="1:2" ht="18">
      <c r="A4" s="5" t="s">
        <v>153</v>
      </c>
      <c r="B4" s="6">
        <v>2</v>
      </c>
    </row>
    <row r="5" spans="1:2" ht="18">
      <c r="A5" s="5" t="s">
        <v>154</v>
      </c>
      <c r="B5" s="6">
        <v>0</v>
      </c>
    </row>
    <row r="6" spans="1:2" ht="18.75" thickBot="1">
      <c r="A6" s="7" t="s">
        <v>155</v>
      </c>
      <c r="B6" s="8">
        <v>1</v>
      </c>
    </row>
    <row r="7" spans="1:2">
      <c r="A7" s="9"/>
      <c r="B7" s="9"/>
    </row>
    <row r="8" spans="1:2" ht="37.5" customHeight="1" thickBot="1">
      <c r="A8" s="10" t="s">
        <v>161</v>
      </c>
    </row>
    <row r="9" spans="1:2" ht="18.75" thickBot="1">
      <c r="A9" s="11" t="s">
        <v>235</v>
      </c>
    </row>
    <row r="11" spans="1:2" ht="30">
      <c r="A11" s="10" t="s">
        <v>199</v>
      </c>
    </row>
    <row r="12" spans="1:2">
      <c r="A12" s="91" t="s">
        <v>236</v>
      </c>
    </row>
  </sheetData>
  <phoneticPr fontId="12" type="noConversion"/>
  <pageMargins left="0.7" right="0.7" top="0.75" bottom="0.75" header="0.3" footer="0.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showGridLines="0" showRowColHeaders="0" workbookViewId="0">
      <selection activeCell="B2" sqref="B2"/>
    </sheetView>
  </sheetViews>
  <sheetFormatPr defaultColWidth="8.7109375" defaultRowHeight="12.75"/>
  <cols>
    <col min="1" max="16384" width="8.7109375" style="12"/>
  </cols>
  <sheetData/>
  <sheetProtection password="CC8E" sheet="1" objects="1" scenarios="1"/>
  <phoneticPr fontId="12" type="noConversion"/>
  <printOptions horizontalCentered="1" gridLinesSet="0"/>
  <pageMargins left="0.74803149606299213" right="0.74803149606299213" top="0.98425196850393704" bottom="0.98425196850393704" header="0.51181102362204722" footer="0.51181102362204722"/>
  <pageSetup paperSize="9" orientation="portrait" horizontalDpi="180" verticalDpi="180"/>
  <headerFooter alignWithMargins="0">
    <oddHeader>&amp;CVäike "Turniiriabimees"&amp;RDesigned by V.Jürna
1998/99</oddHeader>
    <oddFooter>&amp;C&amp;A</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2"/>
  <sheetViews>
    <sheetView topLeftCell="A2" zoomScale="90" zoomScaleNormal="90" workbookViewId="0">
      <selection activeCell="L7" sqref="L7:N7"/>
    </sheetView>
  </sheetViews>
  <sheetFormatPr defaultColWidth="8.7109375" defaultRowHeight="15.75"/>
  <cols>
    <col min="1" max="1" width="4.7109375" customWidth="1"/>
    <col min="2" max="2" width="26.7109375" style="16" customWidth="1"/>
    <col min="3" max="3" width="4.7109375" style="17" customWidth="1"/>
    <col min="4" max="4" width="2" style="17" customWidth="1"/>
    <col min="5" max="6" width="4.7109375" style="17" customWidth="1"/>
    <col min="7" max="7" width="2" style="17" customWidth="1"/>
    <col min="8" max="9" width="4.7109375" style="17" customWidth="1"/>
    <col min="10" max="10" width="2" style="17" customWidth="1"/>
    <col min="11" max="11" width="4.7109375" style="17" customWidth="1"/>
    <col min="12" max="12" width="4.7109375" style="16" customWidth="1"/>
    <col min="13" max="13" width="2" style="16" customWidth="1"/>
    <col min="14" max="14" width="4.7109375" style="16" customWidth="1"/>
    <col min="15" max="16" width="10.7109375" style="16" customWidth="1"/>
    <col min="17" max="19" width="14.42578125" style="18" hidden="1" customWidth="1"/>
    <col min="20" max="20" width="10.7109375" style="18" customWidth="1"/>
  </cols>
  <sheetData>
    <row r="1" spans="1:20" s="15" customFormat="1" ht="52.5" customHeight="1">
      <c r="B1" s="90" t="str">
        <f>TRANSPOSE(Seadista!A9)</f>
        <v>Tallinn Handball Cup 2015</v>
      </c>
      <c r="N1" s="14"/>
      <c r="O1" s="14"/>
      <c r="P1" s="14"/>
      <c r="Q1" s="14"/>
    </row>
    <row r="2" spans="1:20" s="16" customFormat="1" ht="37.5" customHeight="1">
      <c r="B2" s="92" t="str">
        <f>TRANSPOSE(Seadista!A12)</f>
        <v>Tallinn, June 6-8 2015</v>
      </c>
      <c r="C2" s="17"/>
      <c r="D2" s="17"/>
      <c r="E2" s="17"/>
      <c r="F2" s="17"/>
      <c r="G2" s="17"/>
      <c r="H2" s="17"/>
      <c r="I2" s="17"/>
      <c r="J2" s="17"/>
      <c r="K2" s="17"/>
      <c r="N2" s="18"/>
      <c r="O2" s="18"/>
      <c r="P2" s="18"/>
      <c r="Q2" s="18"/>
    </row>
    <row r="3" spans="1:20" s="19" customFormat="1" ht="30" customHeight="1">
      <c r="A3" s="166" t="s">
        <v>252</v>
      </c>
      <c r="B3" s="167"/>
      <c r="C3" s="167"/>
      <c r="D3" s="167"/>
      <c r="E3" s="167"/>
      <c r="F3" s="167"/>
      <c r="G3" s="167"/>
      <c r="H3" s="167"/>
      <c r="I3" s="167"/>
      <c r="J3" s="167"/>
      <c r="K3" s="167"/>
      <c r="L3" s="167"/>
      <c r="M3" s="167"/>
      <c r="N3" s="167"/>
      <c r="O3" s="167"/>
      <c r="P3" s="167"/>
      <c r="Q3" s="167"/>
      <c r="R3" s="167"/>
      <c r="S3" s="167"/>
      <c r="T3" s="168"/>
    </row>
    <row r="4" spans="1:20" s="20" customFormat="1" ht="23.25" customHeight="1">
      <c r="A4" s="52"/>
      <c r="B4" s="53" t="s">
        <v>50</v>
      </c>
      <c r="C4" s="169">
        <v>1</v>
      </c>
      <c r="D4" s="170"/>
      <c r="E4" s="171"/>
      <c r="F4" s="169">
        <v>2</v>
      </c>
      <c r="G4" s="170"/>
      <c r="H4" s="171"/>
      <c r="I4" s="169">
        <v>3</v>
      </c>
      <c r="J4" s="170"/>
      <c r="K4" s="171"/>
      <c r="L4" s="169">
        <v>4</v>
      </c>
      <c r="M4" s="170"/>
      <c r="N4" s="171"/>
      <c r="O4" s="25" t="s">
        <v>51</v>
      </c>
      <c r="P4" s="25" t="s">
        <v>52</v>
      </c>
      <c r="Q4" s="55" t="s">
        <v>53</v>
      </c>
      <c r="R4" s="55" t="s">
        <v>54</v>
      </c>
      <c r="S4" s="55"/>
      <c r="T4" s="25" t="s">
        <v>55</v>
      </c>
    </row>
    <row r="5" spans="1:20" s="14" customFormat="1" ht="30" customHeight="1">
      <c r="A5" s="161">
        <f>TRANSPOSE(C4)</f>
        <v>1</v>
      </c>
      <c r="B5" s="163" t="s">
        <v>253</v>
      </c>
      <c r="C5" s="144"/>
      <c r="D5" s="145"/>
      <c r="E5" s="146"/>
      <c r="F5" s="172">
        <f>IF(AND(ISNUMBER(F6),ISNUMBER(H6)),IF(F6=H6,Seadista!B6,IF(F6-H6&gt;0,Seadista!B4,Seadista!B5)),"Mängimata")</f>
        <v>2</v>
      </c>
      <c r="G5" s="173"/>
      <c r="H5" s="174"/>
      <c r="I5" s="172">
        <f>IF(AND(ISNUMBER(I6),ISNUMBER(K6)),IF(I6=K6,Seadista!B6,IF(I6-K6&gt;0,Seadista!B4,Seadista!B5)),"Mängimata")</f>
        <v>2</v>
      </c>
      <c r="J5" s="173"/>
      <c r="K5" s="174"/>
      <c r="L5" s="172">
        <f>IF(AND(ISNUMBER(L6),ISNUMBER(N6)),IF(L6=N6,Seadista!B6,IF(L6-N6&gt;0,Seadista!B4,Seadista!B5)),"Mängimata")</f>
        <v>0</v>
      </c>
      <c r="M5" s="173"/>
      <c r="N5" s="174"/>
      <c r="O5" s="150">
        <f>SUMIF(C5:L5,"&gt;=0")</f>
        <v>4</v>
      </c>
      <c r="P5" s="152">
        <f>IF(AND(ISNUMBER(F6),ISNUMBER(H6),ISNUMBER(I6),ISNUMBER(K6),ISNUMBER(L6),ISNUMBER(N6)),F6-H6+I6-K6+L6-N6,"pooleli")</f>
        <v>11</v>
      </c>
      <c r="Q5" s="42">
        <f>RANK($O5,$O$5:$O$12,-1)</f>
        <v>3</v>
      </c>
      <c r="R5" s="42">
        <f>RANK($P5,$P$5:$P$12,-1)*0.01</f>
        <v>0.03</v>
      </c>
      <c r="S5" s="42">
        <f>Q5+R5</f>
        <v>3.03</v>
      </c>
      <c r="T5" s="154">
        <f>IF(AND(ISNUMBER($S$5),ISNUMBER($S$7),ISNUMBER($S$9),ISNUMBER($S$11)),RANK($S5,$S$5:$S$12),"pooleli")</f>
        <v>2</v>
      </c>
    </row>
    <row r="6" spans="1:20" s="14" customFormat="1" ht="30" customHeight="1">
      <c r="A6" s="162"/>
      <c r="B6" s="164"/>
      <c r="C6" s="147"/>
      <c r="D6" s="148"/>
      <c r="E6" s="149"/>
      <c r="F6" s="43">
        <v>20</v>
      </c>
      <c r="G6" s="44" t="s">
        <v>56</v>
      </c>
      <c r="H6" s="45">
        <v>10</v>
      </c>
      <c r="I6" s="43">
        <v>23</v>
      </c>
      <c r="J6" s="44" t="s">
        <v>56</v>
      </c>
      <c r="K6" s="45">
        <v>12</v>
      </c>
      <c r="L6" s="43">
        <v>9</v>
      </c>
      <c r="M6" s="44" t="s">
        <v>56</v>
      </c>
      <c r="N6" s="45">
        <v>19</v>
      </c>
      <c r="O6" s="151"/>
      <c r="P6" s="153"/>
      <c r="Q6" s="46"/>
      <c r="R6" s="46"/>
      <c r="S6" s="46"/>
      <c r="T6" s="155"/>
    </row>
    <row r="7" spans="1:20" s="14" customFormat="1" ht="30" customHeight="1">
      <c r="A7" s="161">
        <f>TRANSPOSE(F4)</f>
        <v>2</v>
      </c>
      <c r="B7" s="163" t="s">
        <v>237</v>
      </c>
      <c r="C7" s="172">
        <f>IF(AND(ISNUMBER(C8),ISNUMBER(E8)),IF(C8=E8,Seadista!B6,IF(C8-E8&gt;0,Seadista!B4,Seadista!B5)),"Mängimata")</f>
        <v>0</v>
      </c>
      <c r="D7" s="173"/>
      <c r="E7" s="174"/>
      <c r="F7" s="144"/>
      <c r="G7" s="145"/>
      <c r="H7" s="146"/>
      <c r="I7" s="172">
        <f>IF(AND(ISNUMBER(I8),ISNUMBER(K8)),IF(I8=K8,Seadista!B6,IF(I8-K8&gt;0,Seadista!B4,Seadista!B5)),"Mängimata")</f>
        <v>2</v>
      </c>
      <c r="J7" s="173"/>
      <c r="K7" s="174"/>
      <c r="L7" s="172">
        <f>IF(AND(ISNUMBER(L8),ISNUMBER(N8)),IF(L8=N8,Seadista!B6,IF(L8-N8&gt;0,Seadista!B4,Seadista!B5)),"Mängimata")</f>
        <v>0</v>
      </c>
      <c r="M7" s="173"/>
      <c r="N7" s="174"/>
      <c r="O7" s="150">
        <f>SUMIF(C7:L7,"&gt;=0")</f>
        <v>2</v>
      </c>
      <c r="P7" s="152">
        <f>IF(AND(ISNUMBER(C8),ISNUMBER(E8),ISNUMBER(I8),ISNUMBER(K8),ISNUMBER(L8),ISNUMBER(N8)),C8-E8+I8-K8+L8-N8,"pooleli")</f>
        <v>-22</v>
      </c>
      <c r="Q7" s="42">
        <f>RANK($O7,$O$5:$O$12,-1)</f>
        <v>2</v>
      </c>
      <c r="R7" s="42">
        <f>RANK($P7,$P$5:$P$12,-1)*0.01</f>
        <v>0.02</v>
      </c>
      <c r="S7" s="42">
        <f>Q7+R7</f>
        <v>2.02</v>
      </c>
      <c r="T7" s="154">
        <f>IF(AND(ISNUMBER($S$5),ISNUMBER($S$7),ISNUMBER($S$9),ISNUMBER($S$11)),RANK($S7,$S$5:$S$12),"pooleli")</f>
        <v>3</v>
      </c>
    </row>
    <row r="8" spans="1:20" s="14" customFormat="1" ht="30" customHeight="1">
      <c r="A8" s="162"/>
      <c r="B8" s="164"/>
      <c r="C8" s="43">
        <f>IF(ISBLANK(H6),"",H6)</f>
        <v>10</v>
      </c>
      <c r="D8" s="47" t="s">
        <v>56</v>
      </c>
      <c r="E8" s="45">
        <f>IF(ISBLANK(F6),"",F6)</f>
        <v>20</v>
      </c>
      <c r="F8" s="147"/>
      <c r="G8" s="148"/>
      <c r="H8" s="149"/>
      <c r="I8" s="43">
        <v>20</v>
      </c>
      <c r="J8" s="44" t="s">
        <v>56</v>
      </c>
      <c r="K8" s="45">
        <v>12</v>
      </c>
      <c r="L8" s="43">
        <v>10</v>
      </c>
      <c r="M8" s="44" t="s">
        <v>56</v>
      </c>
      <c r="N8" s="45">
        <v>30</v>
      </c>
      <c r="O8" s="151"/>
      <c r="P8" s="153"/>
      <c r="Q8" s="46"/>
      <c r="R8" s="42"/>
      <c r="S8" s="42"/>
      <c r="T8" s="155"/>
    </row>
    <row r="9" spans="1:20" s="14" customFormat="1" ht="30" customHeight="1">
      <c r="A9" s="161">
        <f>TRANSPOSE(I4)</f>
        <v>3</v>
      </c>
      <c r="B9" s="163" t="s">
        <v>246</v>
      </c>
      <c r="C9" s="172">
        <f>IF(AND(ISNUMBER(C10),ISNUMBER(E10)),IF(C10=E10,Seadista!B6,IF(C10-E10&gt;0,Seadista!B4,Seadista!B5)),"Mängimata")</f>
        <v>0</v>
      </c>
      <c r="D9" s="173"/>
      <c r="E9" s="174"/>
      <c r="F9" s="172">
        <f>IF(AND(ISNUMBER(F10),ISNUMBER(H10)),IF(F10=H10,Seadista!B6,IF(F10-H10&gt;0,Seadista!B4,Seadista!B5)),"Mängimata")</f>
        <v>0</v>
      </c>
      <c r="G9" s="173"/>
      <c r="H9" s="174"/>
      <c r="I9" s="144"/>
      <c r="J9" s="145"/>
      <c r="K9" s="146"/>
      <c r="L9" s="172">
        <f>IF(AND(ISNUMBER(L10),ISNUMBER(N10)),IF(L10=N10,Seadista!B6,IF(L10-N10&gt;0,Seadista!B4,Seadista!B5)),"Mängimata")</f>
        <v>0</v>
      </c>
      <c r="M9" s="173"/>
      <c r="N9" s="174"/>
      <c r="O9" s="150">
        <f>SUMIF(C9:L9,"&gt;=0")</f>
        <v>0</v>
      </c>
      <c r="P9" s="152">
        <f>IF(AND(ISNUMBER(C10),ISNUMBER(E10),ISNUMBER(F10),ISNUMBER(H10),ISNUMBER(L10),ISNUMBER(N10)),C10-E10+F10-H10+L10-N10,"pooleli")</f>
        <v>-41</v>
      </c>
      <c r="Q9" s="42">
        <f>RANK($O9,$O$5:$O$12,-1)</f>
        <v>1</v>
      </c>
      <c r="R9" s="42">
        <f>RANK($P9,$P$5:$P$12,-1)*0.01</f>
        <v>0.01</v>
      </c>
      <c r="S9" s="42">
        <f>Q9+R9</f>
        <v>1.01</v>
      </c>
      <c r="T9" s="154">
        <f>IF(AND(ISNUMBER($S$5),ISNUMBER($S$7),ISNUMBER($S$9),ISNUMBER($S$11)),RANK($S9,$S$5:$S$12),"pooleli")</f>
        <v>4</v>
      </c>
    </row>
    <row r="10" spans="1:20" s="14" customFormat="1" ht="30" customHeight="1">
      <c r="A10" s="162"/>
      <c r="B10" s="164"/>
      <c r="C10" s="43">
        <f>IF(ISBLANK(K6),"",K6)</f>
        <v>12</v>
      </c>
      <c r="D10" s="44" t="s">
        <v>56</v>
      </c>
      <c r="E10" s="45">
        <f>IF(ISBLANK(I6),"",I6)</f>
        <v>23</v>
      </c>
      <c r="F10" s="43">
        <f>IF(ISBLANK(K8),"",K8)</f>
        <v>12</v>
      </c>
      <c r="G10" s="44" t="s">
        <v>56</v>
      </c>
      <c r="H10" s="45">
        <f>IF(ISBLANK(I8),"",I8)</f>
        <v>20</v>
      </c>
      <c r="I10" s="147"/>
      <c r="J10" s="148"/>
      <c r="K10" s="149"/>
      <c r="L10" s="43">
        <v>5</v>
      </c>
      <c r="M10" s="44" t="s">
        <v>56</v>
      </c>
      <c r="N10" s="45">
        <v>27</v>
      </c>
      <c r="O10" s="151"/>
      <c r="P10" s="153"/>
      <c r="Q10" s="46"/>
      <c r="R10" s="42"/>
      <c r="S10" s="42"/>
      <c r="T10" s="155"/>
    </row>
    <row r="11" spans="1:20" s="14" customFormat="1" ht="30" customHeight="1">
      <c r="A11" s="161">
        <f>TRANSPOSE(L4)</f>
        <v>4</v>
      </c>
      <c r="B11" s="163" t="s">
        <v>241</v>
      </c>
      <c r="C11" s="172">
        <f>IF(AND(ISNUMBER(C12),ISNUMBER(E12)),IF(C12=E12,Seadista!B6,IF(C12-E12&gt;0,Seadista!B4,Seadista!B5)),"Mängimata")</f>
        <v>2</v>
      </c>
      <c r="D11" s="173"/>
      <c r="E11" s="174"/>
      <c r="F11" s="172">
        <f>IF(AND(ISNUMBER(F12),ISNUMBER(H12)),IF(F12=H12,Seadista!B6,IF(F12-H12&gt;0,Seadista!B4,Seadista!B5)),"Mängimata")</f>
        <v>2</v>
      </c>
      <c r="G11" s="173"/>
      <c r="H11" s="174"/>
      <c r="I11" s="172">
        <f>IF(AND(ISNUMBER(I12),ISNUMBER(K12)),IF(I12=K12,Seadista!B6,IF(I12-K12&gt;0,Seadista!B4,Seadista!B5)),"Mängimata")</f>
        <v>2</v>
      </c>
      <c r="J11" s="173"/>
      <c r="K11" s="174"/>
      <c r="L11" s="144"/>
      <c r="M11" s="145"/>
      <c r="N11" s="146"/>
      <c r="O11" s="150">
        <f>SUMIF(C11:M11,"&gt;=0")</f>
        <v>6</v>
      </c>
      <c r="P11" s="175">
        <f>IF(AND(ISNUMBER(C12),ISNUMBER(E12),ISNUMBER(F12),ISNUMBER(H12),ISNUMBER(I12),ISNUMBER(K12)),C12-E12+F12-H12+I12-K12,"pooleli")</f>
        <v>52</v>
      </c>
      <c r="Q11" s="46">
        <f>RANK($O11,$O$5:$O$12,-1)</f>
        <v>4</v>
      </c>
      <c r="R11" s="42">
        <f>RANK($P11,$P$5:$P$12,-1)*0.01</f>
        <v>0.04</v>
      </c>
      <c r="S11" s="42">
        <f>Q11+R11</f>
        <v>4.04</v>
      </c>
      <c r="T11" s="154">
        <f>IF(AND(ISNUMBER($S$5),ISNUMBER($S$7),ISNUMBER($S$9),ISNUMBER($S$11)),RANK($S11,$S$5:$S$12),"pooleli")</f>
        <v>1</v>
      </c>
    </row>
    <row r="12" spans="1:20" s="14" customFormat="1" ht="30" customHeight="1">
      <c r="A12" s="162"/>
      <c r="B12" s="164"/>
      <c r="C12" s="43">
        <f>IF(ISBLANK(N6),"",N6)</f>
        <v>19</v>
      </c>
      <c r="D12" s="44" t="s">
        <v>56</v>
      </c>
      <c r="E12" s="45">
        <f>IF(ISBLANK(L6),"",L6)</f>
        <v>9</v>
      </c>
      <c r="F12" s="43">
        <f>IF(ISBLANK(N8),"",N8)</f>
        <v>30</v>
      </c>
      <c r="G12" s="44" t="s">
        <v>56</v>
      </c>
      <c r="H12" s="45">
        <f>IF(ISBLANK(L8),"",L8)</f>
        <v>10</v>
      </c>
      <c r="I12" s="43">
        <f>IF(ISBLANK(N10),"",N10)</f>
        <v>27</v>
      </c>
      <c r="J12" s="44" t="s">
        <v>56</v>
      </c>
      <c r="K12" s="45">
        <f>IF(ISBLANK(L10),"",L10)</f>
        <v>5</v>
      </c>
      <c r="L12" s="147"/>
      <c r="M12" s="148"/>
      <c r="N12" s="149"/>
      <c r="O12" s="151"/>
      <c r="P12" s="176"/>
      <c r="Q12" s="46"/>
      <c r="R12" s="42"/>
      <c r="S12" s="42"/>
      <c r="T12" s="155"/>
    </row>
  </sheetData>
  <mergeCells count="41">
    <mergeCell ref="A3:T3"/>
    <mergeCell ref="C4:E4"/>
    <mergeCell ref="F4:H4"/>
    <mergeCell ref="I4:K4"/>
    <mergeCell ref="L4:N4"/>
    <mergeCell ref="L5:N5"/>
    <mergeCell ref="O5:O6"/>
    <mergeCell ref="P5:P6"/>
    <mergeCell ref="T5:T6"/>
    <mergeCell ref="A7:A8"/>
    <mergeCell ref="B7:B8"/>
    <mergeCell ref="C7:E7"/>
    <mergeCell ref="F7:H8"/>
    <mergeCell ref="I7:K7"/>
    <mergeCell ref="L7:N7"/>
    <mergeCell ref="A5:A6"/>
    <mergeCell ref="B5:B6"/>
    <mergeCell ref="C5:E6"/>
    <mergeCell ref="F5:H5"/>
    <mergeCell ref="I5:K5"/>
    <mergeCell ref="O7:O8"/>
    <mergeCell ref="P7:P8"/>
    <mergeCell ref="T7:T8"/>
    <mergeCell ref="A9:A10"/>
    <mergeCell ref="B9:B10"/>
    <mergeCell ref="C9:E9"/>
    <mergeCell ref="F9:H9"/>
    <mergeCell ref="I9:K10"/>
    <mergeCell ref="L9:N9"/>
    <mergeCell ref="O9:O10"/>
    <mergeCell ref="T11:T12"/>
    <mergeCell ref="P9:P10"/>
    <mergeCell ref="T9:T10"/>
    <mergeCell ref="A11:A12"/>
    <mergeCell ref="B11:B12"/>
    <mergeCell ref="C11:E11"/>
    <mergeCell ref="F11:H11"/>
    <mergeCell ref="I11:K11"/>
    <mergeCell ref="L11:N12"/>
    <mergeCell ref="O11:O12"/>
    <mergeCell ref="P11:P12"/>
  </mergeCells>
  <pageMargins left="0.70866141732283472" right="0.70866141732283472" top="0.74803149606299213" bottom="0.74803149606299213" header="0.31496062992125984" footer="0.31496062992125984"/>
  <pageSetup paperSize="9" orientation="landscape"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
  <sheetViews>
    <sheetView zoomScale="90" zoomScaleNormal="90" workbookViewId="0">
      <selection activeCell="B2" sqref="B2"/>
    </sheetView>
  </sheetViews>
  <sheetFormatPr defaultColWidth="8.7109375" defaultRowHeight="15.75"/>
  <cols>
    <col min="1" max="1" width="4.7109375" customWidth="1"/>
    <col min="2" max="2" width="26.7109375" style="16" customWidth="1"/>
    <col min="3" max="3" width="4.7109375" style="17" customWidth="1"/>
    <col min="4" max="4" width="2" style="17" customWidth="1"/>
    <col min="5" max="6" width="4.7109375" style="17" customWidth="1"/>
    <col min="7" max="7" width="2" style="17" customWidth="1"/>
    <col min="8" max="9" width="4.7109375" style="17" customWidth="1"/>
    <col min="10" max="10" width="2" style="17" customWidth="1"/>
    <col min="11" max="11" width="4.7109375" style="17" customWidth="1"/>
    <col min="12" max="13" width="10.7109375" style="16" customWidth="1"/>
    <col min="14" max="16" width="14.42578125" style="18" hidden="1" customWidth="1"/>
    <col min="17" max="17" width="10.7109375" style="18" customWidth="1"/>
  </cols>
  <sheetData>
    <row r="1" spans="1:17" s="15" customFormat="1" ht="52.5" customHeight="1">
      <c r="B1" s="90" t="str">
        <f>TRANSPOSE(Seadista!A9)</f>
        <v>Tallinn Handball Cup 2015</v>
      </c>
      <c r="N1" s="14"/>
      <c r="O1" s="14"/>
      <c r="P1" s="14"/>
      <c r="Q1" s="14"/>
    </row>
    <row r="2" spans="1:17" s="16" customFormat="1" ht="37.5" customHeight="1">
      <c r="B2" s="92" t="str">
        <f>TRANSPOSE(Seadista!A12)</f>
        <v>Tallinn, June 6-8 2015</v>
      </c>
      <c r="C2" s="17"/>
      <c r="D2" s="17"/>
      <c r="E2" s="17"/>
      <c r="F2" s="17"/>
      <c r="G2" s="17"/>
      <c r="H2" s="17"/>
      <c r="I2" s="17"/>
      <c r="J2" s="17"/>
      <c r="K2" s="17"/>
      <c r="N2" s="18"/>
      <c r="O2" s="18"/>
      <c r="P2" s="18"/>
      <c r="Q2" s="18"/>
    </row>
    <row r="3" spans="1:17" s="19" customFormat="1" ht="30" customHeight="1">
      <c r="A3" s="166" t="s">
        <v>49</v>
      </c>
      <c r="B3" s="167"/>
      <c r="C3" s="167"/>
      <c r="D3" s="167"/>
      <c r="E3" s="167"/>
      <c r="F3" s="167"/>
      <c r="G3" s="167"/>
      <c r="H3" s="167"/>
      <c r="I3" s="167"/>
      <c r="J3" s="167"/>
      <c r="K3" s="167"/>
      <c r="L3" s="167"/>
      <c r="M3" s="167"/>
      <c r="N3" s="167"/>
      <c r="O3" s="167"/>
      <c r="P3" s="167"/>
      <c r="Q3" s="168"/>
    </row>
    <row r="4" spans="1:17" s="20" customFormat="1" ht="23.25" customHeight="1">
      <c r="A4" s="52"/>
      <c r="B4" s="53" t="s">
        <v>50</v>
      </c>
      <c r="C4" s="169">
        <v>1</v>
      </c>
      <c r="D4" s="170"/>
      <c r="E4" s="171"/>
      <c r="F4" s="169">
        <v>2</v>
      </c>
      <c r="G4" s="170"/>
      <c r="H4" s="171"/>
      <c r="I4" s="169">
        <v>3</v>
      </c>
      <c r="J4" s="170"/>
      <c r="K4" s="171"/>
      <c r="L4" s="25" t="s">
        <v>51</v>
      </c>
      <c r="M4" s="25" t="s">
        <v>52</v>
      </c>
      <c r="N4" s="55" t="s">
        <v>53</v>
      </c>
      <c r="O4" s="55" t="s">
        <v>54</v>
      </c>
      <c r="P4" s="55"/>
      <c r="Q4" s="25" t="s">
        <v>55</v>
      </c>
    </row>
    <row r="5" spans="1:17" s="14" customFormat="1" ht="30" customHeight="1">
      <c r="A5" s="161">
        <f>TRANSPOSE(C4)</f>
        <v>1</v>
      </c>
      <c r="B5" s="163"/>
      <c r="C5" s="144"/>
      <c r="D5" s="145"/>
      <c r="E5" s="146"/>
      <c r="F5" s="172" t="str">
        <f>IF(AND(ISNUMBER(F6),ISNUMBER(H6)),IF(F6=H6,Seadista!B6,IF(F6-H6&gt;0,Seadista!B4,Seadista!B5)),"Mängimata")</f>
        <v>Mängimata</v>
      </c>
      <c r="G5" s="173"/>
      <c r="H5" s="174"/>
      <c r="I5" s="172" t="str">
        <f>IF(AND(ISNUMBER(I6),ISNUMBER(K6)),IF(I6=K6,Seadista!B6,IF(I6-K6&gt;0,Seadista!B4,Seadista!B5)),"Mängimata")</f>
        <v>Mängimata</v>
      </c>
      <c r="J5" s="173"/>
      <c r="K5" s="174"/>
      <c r="L5" s="150">
        <f>SUMIF(C5:K5,"&gt;=0")</f>
        <v>0</v>
      </c>
      <c r="M5" s="152" t="str">
        <f>IF(AND(ISNUMBER(F6),ISNUMBER(H6),ISNUMBER(I6),ISNUMBER(K6)),F6-H6+I6-K6,"pooleli")</f>
        <v>pooleli</v>
      </c>
      <c r="N5" s="42">
        <f>RANK($L5,$L$5:$L$10,-1)</f>
        <v>1</v>
      </c>
      <c r="O5" s="42" t="e">
        <f>RANK($M5,$M$5:$M$10,-1)*0.01</f>
        <v>#VALUE!</v>
      </c>
      <c r="P5" s="42" t="e">
        <f>N5+O5</f>
        <v>#VALUE!</v>
      </c>
      <c r="Q5" s="154" t="str">
        <f>IF(AND(ISNUMBER($P$5),ISNUMBER($P$7),ISNUMBER($P$9)),RANK($P5,$P$5:$P$10),"pooleli")</f>
        <v>pooleli</v>
      </c>
    </row>
    <row r="6" spans="1:17" s="14" customFormat="1" ht="30" customHeight="1">
      <c r="A6" s="162"/>
      <c r="B6" s="164"/>
      <c r="C6" s="147"/>
      <c r="D6" s="148"/>
      <c r="E6" s="149"/>
      <c r="F6" s="43"/>
      <c r="G6" s="44" t="s">
        <v>56</v>
      </c>
      <c r="H6" s="45"/>
      <c r="I6" s="43"/>
      <c r="J6" s="44" t="s">
        <v>56</v>
      </c>
      <c r="K6" s="45"/>
      <c r="L6" s="151"/>
      <c r="M6" s="153"/>
      <c r="N6" s="46"/>
      <c r="O6" s="46"/>
      <c r="P6" s="46"/>
      <c r="Q6" s="155"/>
    </row>
    <row r="7" spans="1:17" s="14" customFormat="1" ht="30" customHeight="1">
      <c r="A7" s="161">
        <f>TRANSPOSE(F4)</f>
        <v>2</v>
      </c>
      <c r="B7" s="163"/>
      <c r="C7" s="172" t="str">
        <f>IF(AND(ISNUMBER(C8),ISNUMBER(E8)),IF(C8=E8,Seadista!B6,IF(C8-E8&gt;0,Seadista!B4,Seadista!B5)),"Mängimata")</f>
        <v>Mängimata</v>
      </c>
      <c r="D7" s="173"/>
      <c r="E7" s="174"/>
      <c r="F7" s="144"/>
      <c r="G7" s="145"/>
      <c r="H7" s="146"/>
      <c r="I7" s="172" t="str">
        <f>IF(AND(ISNUMBER(I8),ISNUMBER(K8)),IF(I8=K8,Seadista!B6,IF(I8-K8&gt;0,Seadista!B4,Seadista!B5)),"Mängimata")</f>
        <v>Mängimata</v>
      </c>
      <c r="J7" s="173"/>
      <c r="K7" s="174"/>
      <c r="L7" s="150">
        <f>SUMIF(C7:K7,"&gt;=0")</f>
        <v>0</v>
      </c>
      <c r="M7" s="152" t="str">
        <f>IF(AND(ISNUMBER(C8),ISNUMBER(E8),ISNUMBER(I8),ISNUMBER(K8)),C8-E8+I8-K8,"pooleli")</f>
        <v>pooleli</v>
      </c>
      <c r="N7" s="42">
        <f>RANK($L7,$L$5:$L$10,-1)</f>
        <v>1</v>
      </c>
      <c r="O7" s="42" t="e">
        <f>RANK($M7,$M$5:$M$10,-1)*0.01</f>
        <v>#VALUE!</v>
      </c>
      <c r="P7" s="42" t="e">
        <f>N7+O7</f>
        <v>#VALUE!</v>
      </c>
      <c r="Q7" s="154" t="str">
        <f>IF(AND(ISNUMBER($P$5),ISNUMBER($P$7),ISNUMBER($P$9)),RANK($P7,$P$5:$P$10),"pooleli")</f>
        <v>pooleli</v>
      </c>
    </row>
    <row r="8" spans="1:17" s="14" customFormat="1" ht="30" customHeight="1">
      <c r="A8" s="162"/>
      <c r="B8" s="164"/>
      <c r="C8" s="43" t="str">
        <f>IF(ISBLANK(H6),"",H6)</f>
        <v/>
      </c>
      <c r="D8" s="47" t="s">
        <v>56</v>
      </c>
      <c r="E8" s="45" t="str">
        <f>IF(ISBLANK(F6),"",F6)</f>
        <v/>
      </c>
      <c r="F8" s="147"/>
      <c r="G8" s="148"/>
      <c r="H8" s="149"/>
      <c r="I8" s="43"/>
      <c r="J8" s="44" t="s">
        <v>56</v>
      </c>
      <c r="K8" s="45"/>
      <c r="L8" s="151"/>
      <c r="M8" s="153"/>
      <c r="N8" s="46"/>
      <c r="O8" s="42"/>
      <c r="P8" s="42"/>
      <c r="Q8" s="155"/>
    </row>
    <row r="9" spans="1:17" s="14" customFormat="1" ht="30" customHeight="1">
      <c r="A9" s="161">
        <f>TRANSPOSE(I4)</f>
        <v>3</v>
      </c>
      <c r="B9" s="163"/>
      <c r="C9" s="172" t="str">
        <f>IF(AND(ISNUMBER(C10),ISNUMBER(E10)),IF(C10=E10,Seadista!B6,IF(C10-E10&gt;0,Seadista!B4,Seadista!B5)),"Mängimata")</f>
        <v>Mängimata</v>
      </c>
      <c r="D9" s="173"/>
      <c r="E9" s="174"/>
      <c r="F9" s="172" t="str">
        <f>IF(AND(ISNUMBER(F10),ISNUMBER(H10)),IF(F10=H10,Seadista!B6,IF(F10-H10&gt;0,Seadista!B4,Seadista!B5)),"Mängimata")</f>
        <v>Mängimata</v>
      </c>
      <c r="G9" s="173"/>
      <c r="H9" s="174"/>
      <c r="I9" s="144"/>
      <c r="J9" s="145"/>
      <c r="K9" s="146"/>
      <c r="L9" s="150">
        <f>SUMIF(C9:K9,"&gt;=0")</f>
        <v>0</v>
      </c>
      <c r="M9" s="152" t="str">
        <f>IF(AND(ISNUMBER(C10),ISNUMBER(E10),ISNUMBER(F10),ISNUMBER(H10)),C10-E10+F10-H10,"pooleli")</f>
        <v>pooleli</v>
      </c>
      <c r="N9" s="42">
        <f>RANK($L9,$L$5:$L$10,-1)</f>
        <v>1</v>
      </c>
      <c r="O9" s="42" t="e">
        <f>RANK($M9,$M$5:$M$10,-1)*0.01</f>
        <v>#VALUE!</v>
      </c>
      <c r="P9" s="42" t="e">
        <f>N9+O9</f>
        <v>#VALUE!</v>
      </c>
      <c r="Q9" s="154" t="str">
        <f>IF(AND(ISNUMBER($P$5),ISNUMBER($P$7),ISNUMBER($P$9)),RANK($P9,$P$5:$P$10),"pooleli")</f>
        <v>pooleli</v>
      </c>
    </row>
    <row r="10" spans="1:17" s="14" customFormat="1" ht="30" customHeight="1">
      <c r="A10" s="162"/>
      <c r="B10" s="164"/>
      <c r="C10" s="43" t="str">
        <f>IF(ISBLANK(K6),"",K6)</f>
        <v/>
      </c>
      <c r="D10" s="44" t="s">
        <v>56</v>
      </c>
      <c r="E10" s="45" t="str">
        <f>IF(ISBLANK(I6),"",I6)</f>
        <v/>
      </c>
      <c r="F10" s="43" t="str">
        <f>IF(ISBLANK(K8),"",K8)</f>
        <v/>
      </c>
      <c r="G10" s="44" t="s">
        <v>56</v>
      </c>
      <c r="H10" s="45" t="str">
        <f>IF(ISBLANK(I8),"",I8)</f>
        <v/>
      </c>
      <c r="I10" s="147"/>
      <c r="J10" s="148"/>
      <c r="K10" s="149"/>
      <c r="L10" s="151"/>
      <c r="M10" s="153"/>
      <c r="N10" s="46"/>
      <c r="O10" s="42"/>
      <c r="P10" s="42"/>
      <c r="Q10" s="155"/>
    </row>
  </sheetData>
  <mergeCells count="28">
    <mergeCell ref="A3:Q3"/>
    <mergeCell ref="A5:A6"/>
    <mergeCell ref="B5:B6"/>
    <mergeCell ref="C5:E6"/>
    <mergeCell ref="F5:H5"/>
    <mergeCell ref="I5:K5"/>
    <mergeCell ref="L5:L6"/>
    <mergeCell ref="M5:M6"/>
    <mergeCell ref="Q5:Q6"/>
    <mergeCell ref="C4:E4"/>
    <mergeCell ref="A7:A8"/>
    <mergeCell ref="B7:B8"/>
    <mergeCell ref="C7:E7"/>
    <mergeCell ref="F7:H8"/>
    <mergeCell ref="A9:A10"/>
    <mergeCell ref="B9:B10"/>
    <mergeCell ref="C9:E9"/>
    <mergeCell ref="F9:H9"/>
    <mergeCell ref="F4:H4"/>
    <mergeCell ref="I4:K4"/>
    <mergeCell ref="M9:M10"/>
    <mergeCell ref="Q9:Q10"/>
    <mergeCell ref="L7:L8"/>
    <mergeCell ref="M7:M8"/>
    <mergeCell ref="Q7:Q8"/>
    <mergeCell ref="L9:L10"/>
    <mergeCell ref="I7:K7"/>
    <mergeCell ref="I9:K10"/>
  </mergeCells>
  <phoneticPr fontId="12" type="noConversion"/>
  <pageMargins left="0.70866141732283472" right="0.70866141732283472" top="0.74803149606299213" bottom="0.74803149606299213" header="0.31496062992125984" footer="0.31496062992125984"/>
  <pageSetup paperSize="9" orientation="landscape"/>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2"/>
  <sheetViews>
    <sheetView zoomScale="90" zoomScaleNormal="90" workbookViewId="0">
      <selection activeCell="B2" sqref="B2"/>
    </sheetView>
  </sheetViews>
  <sheetFormatPr defaultColWidth="8.7109375" defaultRowHeight="15.75"/>
  <cols>
    <col min="1" max="1" width="4.7109375" customWidth="1"/>
    <col min="2" max="2" width="26.7109375" style="16" customWidth="1"/>
    <col min="3" max="3" width="4.7109375" style="17" customWidth="1"/>
    <col min="4" max="4" width="2" style="17" customWidth="1"/>
    <col min="5" max="6" width="4.7109375" style="17" customWidth="1"/>
    <col min="7" max="7" width="2" style="17" customWidth="1"/>
    <col min="8" max="9" width="4.7109375" style="17" customWidth="1"/>
    <col min="10" max="10" width="2" style="17" customWidth="1"/>
    <col min="11" max="11" width="4.7109375" style="17" customWidth="1"/>
    <col min="12" max="12" width="4.7109375" style="16" customWidth="1"/>
    <col min="13" max="13" width="2" style="16" customWidth="1"/>
    <col min="14" max="14" width="4.7109375" style="16" customWidth="1"/>
    <col min="15" max="16" width="10.7109375" style="16" customWidth="1"/>
    <col min="17" max="19" width="14.42578125" style="18" hidden="1" customWidth="1"/>
    <col min="20" max="20" width="10.7109375" style="18" customWidth="1"/>
  </cols>
  <sheetData>
    <row r="1" spans="1:20" s="15" customFormat="1" ht="52.5" customHeight="1">
      <c r="B1" s="90" t="str">
        <f>TRANSPOSE(Seadista!A9)</f>
        <v>Tallinn Handball Cup 2015</v>
      </c>
      <c r="N1" s="14"/>
      <c r="O1" s="14"/>
      <c r="P1" s="14"/>
      <c r="Q1" s="14"/>
    </row>
    <row r="2" spans="1:20" s="16" customFormat="1" ht="37.5" customHeight="1">
      <c r="B2" s="92" t="str">
        <f>TRANSPOSE(Seadista!A12)</f>
        <v>Tallinn, June 6-8 2015</v>
      </c>
      <c r="C2" s="17"/>
      <c r="D2" s="17"/>
      <c r="E2" s="17"/>
      <c r="F2" s="17"/>
      <c r="G2" s="17"/>
      <c r="H2" s="17"/>
      <c r="I2" s="17"/>
      <c r="J2" s="17"/>
      <c r="K2" s="17"/>
      <c r="N2" s="18"/>
      <c r="O2" s="18"/>
      <c r="P2" s="18"/>
      <c r="Q2" s="18"/>
    </row>
    <row r="3" spans="1:20" s="19" customFormat="1" ht="30" customHeight="1">
      <c r="A3" s="166" t="s">
        <v>49</v>
      </c>
      <c r="B3" s="167"/>
      <c r="C3" s="167"/>
      <c r="D3" s="167"/>
      <c r="E3" s="167"/>
      <c r="F3" s="167"/>
      <c r="G3" s="167"/>
      <c r="H3" s="167"/>
      <c r="I3" s="167"/>
      <c r="J3" s="167"/>
      <c r="K3" s="167"/>
      <c r="L3" s="167"/>
      <c r="M3" s="167"/>
      <c r="N3" s="167"/>
      <c r="O3" s="167"/>
      <c r="P3" s="167"/>
      <c r="Q3" s="167"/>
      <c r="R3" s="167"/>
      <c r="S3" s="167"/>
      <c r="T3" s="168"/>
    </row>
    <row r="4" spans="1:20" s="20" customFormat="1" ht="23.25" customHeight="1">
      <c r="A4" s="52"/>
      <c r="B4" s="53" t="s">
        <v>50</v>
      </c>
      <c r="C4" s="169">
        <v>1</v>
      </c>
      <c r="D4" s="170"/>
      <c r="E4" s="171"/>
      <c r="F4" s="169">
        <v>2</v>
      </c>
      <c r="G4" s="170"/>
      <c r="H4" s="171"/>
      <c r="I4" s="169">
        <v>3</v>
      </c>
      <c r="J4" s="170"/>
      <c r="K4" s="171"/>
      <c r="L4" s="169">
        <v>4</v>
      </c>
      <c r="M4" s="170"/>
      <c r="N4" s="171"/>
      <c r="O4" s="25" t="s">
        <v>51</v>
      </c>
      <c r="P4" s="25" t="s">
        <v>52</v>
      </c>
      <c r="Q4" s="55" t="s">
        <v>53</v>
      </c>
      <c r="R4" s="55" t="s">
        <v>54</v>
      </c>
      <c r="S4" s="55"/>
      <c r="T4" s="25" t="s">
        <v>55</v>
      </c>
    </row>
    <row r="5" spans="1:20" s="14" customFormat="1" ht="30" customHeight="1">
      <c r="A5" s="161">
        <f>TRANSPOSE(C4)</f>
        <v>1</v>
      </c>
      <c r="B5" s="163"/>
      <c r="C5" s="144"/>
      <c r="D5" s="145"/>
      <c r="E5" s="146"/>
      <c r="F5" s="172" t="str">
        <f>IF(AND(ISNUMBER(F6),ISNUMBER(H6)),IF(F6=H6,Seadista!B6,IF(F6-H6&gt;0,Seadista!B4,Seadista!B5)),"Mängimata")</f>
        <v>Mängimata</v>
      </c>
      <c r="G5" s="173"/>
      <c r="H5" s="174"/>
      <c r="I5" s="172" t="str">
        <f>IF(AND(ISNUMBER(I6),ISNUMBER(K6)),IF(I6=K6,Seadista!B6,IF(I6-K6&gt;0,Seadista!B4,Seadista!B5)),"Mängimata")</f>
        <v>Mängimata</v>
      </c>
      <c r="J5" s="173"/>
      <c r="K5" s="174"/>
      <c r="L5" s="172" t="str">
        <f>IF(AND(ISNUMBER(L6),ISNUMBER(N6)),IF(L6=N6,Seadista!B6,IF(L6-N6&gt;0,Seadista!B4,Seadista!B5)),"Mängimata")</f>
        <v>Mängimata</v>
      </c>
      <c r="M5" s="173"/>
      <c r="N5" s="174"/>
      <c r="O5" s="150">
        <f>SUMIF(C5:L5,"&gt;=0")</f>
        <v>0</v>
      </c>
      <c r="P5" s="152" t="str">
        <f>IF(AND(ISNUMBER(F6),ISNUMBER(H6),ISNUMBER(I6),ISNUMBER(K6),ISNUMBER(L6),ISNUMBER(N6)),F6-H6+I6-K6+L6-N6,"pooleli")</f>
        <v>pooleli</v>
      </c>
      <c r="Q5" s="42">
        <f>RANK($O5,$O$5:$O$12,-1)</f>
        <v>1</v>
      </c>
      <c r="R5" s="42" t="e">
        <f>RANK($P5,$P$5:$P$12,-1)*0.01</f>
        <v>#VALUE!</v>
      </c>
      <c r="S5" s="42" t="e">
        <f>Q5+R5</f>
        <v>#VALUE!</v>
      </c>
      <c r="T5" s="154" t="str">
        <f>IF(AND(ISNUMBER($S$5),ISNUMBER($S$7),ISNUMBER($S$9),ISNUMBER($S$11)),RANK($S5,$S$5:$S$12),"pooleli")</f>
        <v>pooleli</v>
      </c>
    </row>
    <row r="6" spans="1:20" s="14" customFormat="1" ht="30" customHeight="1">
      <c r="A6" s="162"/>
      <c r="B6" s="164"/>
      <c r="C6" s="147"/>
      <c r="D6" s="148"/>
      <c r="E6" s="149"/>
      <c r="F6" s="43"/>
      <c r="G6" s="44" t="s">
        <v>56</v>
      </c>
      <c r="H6" s="45"/>
      <c r="I6" s="43"/>
      <c r="J6" s="44" t="s">
        <v>56</v>
      </c>
      <c r="K6" s="45"/>
      <c r="L6" s="43"/>
      <c r="M6" s="44" t="s">
        <v>56</v>
      </c>
      <c r="N6" s="45"/>
      <c r="O6" s="151"/>
      <c r="P6" s="153"/>
      <c r="Q6" s="46"/>
      <c r="R6" s="46"/>
      <c r="S6" s="46"/>
      <c r="T6" s="155"/>
    </row>
    <row r="7" spans="1:20" s="14" customFormat="1" ht="30" customHeight="1">
      <c r="A7" s="161">
        <f>TRANSPOSE(F4)</f>
        <v>2</v>
      </c>
      <c r="B7" s="163"/>
      <c r="C7" s="172" t="str">
        <f>IF(AND(ISNUMBER(C8),ISNUMBER(E8)),IF(C8=E8,Seadista!B6,IF(C8-E8&gt;0,Seadista!B4,Seadista!B5)),"Mängimata")</f>
        <v>Mängimata</v>
      </c>
      <c r="D7" s="173"/>
      <c r="E7" s="174"/>
      <c r="F7" s="144"/>
      <c r="G7" s="145"/>
      <c r="H7" s="146"/>
      <c r="I7" s="172" t="str">
        <f>IF(AND(ISNUMBER(I8),ISNUMBER(K8)),IF(I8=K8,Seadista!B6,IF(I8-K8&gt;0,Seadista!B4,Seadista!B5)),"Mängimata")</f>
        <v>Mängimata</v>
      </c>
      <c r="J7" s="173"/>
      <c r="K7" s="174"/>
      <c r="L7" s="172" t="str">
        <f>IF(AND(ISNUMBER(L8),ISNUMBER(N8)),IF(L8=N8,Seadista!B6,IF(L8-N8&gt;0,Seadista!B4,Seadista!B5)),"Mängimata")</f>
        <v>Mängimata</v>
      </c>
      <c r="M7" s="173"/>
      <c r="N7" s="174"/>
      <c r="O7" s="150">
        <f>SUMIF(C7:L7,"&gt;=0")</f>
        <v>0</v>
      </c>
      <c r="P7" s="152" t="str">
        <f>IF(AND(ISNUMBER(C8),ISNUMBER(E8),ISNUMBER(I8),ISNUMBER(K8),ISNUMBER(L8),ISNUMBER(N8)),C8-E8+I8-K8+L8-N8,"pooleli")</f>
        <v>pooleli</v>
      </c>
      <c r="Q7" s="42">
        <f>RANK($O7,$O$5:$O$12,-1)</f>
        <v>1</v>
      </c>
      <c r="R7" s="42" t="e">
        <f>RANK($P7,$P$5:$P$12,-1)*0.01</f>
        <v>#VALUE!</v>
      </c>
      <c r="S7" s="42" t="e">
        <f>Q7+R7</f>
        <v>#VALUE!</v>
      </c>
      <c r="T7" s="154" t="str">
        <f>IF(AND(ISNUMBER($S$5),ISNUMBER($S$7),ISNUMBER($S$9),ISNUMBER($S$11)),RANK($S7,$S$5:$S$12),"pooleli")</f>
        <v>pooleli</v>
      </c>
    </row>
    <row r="8" spans="1:20" s="14" customFormat="1" ht="30" customHeight="1">
      <c r="A8" s="162"/>
      <c r="B8" s="164"/>
      <c r="C8" s="43" t="str">
        <f>IF(ISBLANK(H6),"",H6)</f>
        <v/>
      </c>
      <c r="D8" s="47" t="s">
        <v>56</v>
      </c>
      <c r="E8" s="45" t="str">
        <f>IF(ISBLANK(F6),"",F6)</f>
        <v/>
      </c>
      <c r="F8" s="147"/>
      <c r="G8" s="148"/>
      <c r="H8" s="149"/>
      <c r="I8" s="43"/>
      <c r="J8" s="44" t="s">
        <v>56</v>
      </c>
      <c r="K8" s="45"/>
      <c r="L8" s="43"/>
      <c r="M8" s="44" t="s">
        <v>56</v>
      </c>
      <c r="N8" s="45"/>
      <c r="O8" s="151"/>
      <c r="P8" s="153"/>
      <c r="Q8" s="46"/>
      <c r="R8" s="42"/>
      <c r="S8" s="42"/>
      <c r="T8" s="155"/>
    </row>
    <row r="9" spans="1:20" s="14" customFormat="1" ht="30" customHeight="1">
      <c r="A9" s="161">
        <f>TRANSPOSE(I4)</f>
        <v>3</v>
      </c>
      <c r="B9" s="163"/>
      <c r="C9" s="172" t="str">
        <f>IF(AND(ISNUMBER(C10),ISNUMBER(E10)),IF(C10=E10,Seadista!B6,IF(C10-E10&gt;0,Seadista!B4,Seadista!B5)),"Mängimata")</f>
        <v>Mängimata</v>
      </c>
      <c r="D9" s="173"/>
      <c r="E9" s="174"/>
      <c r="F9" s="172" t="str">
        <f>IF(AND(ISNUMBER(F10),ISNUMBER(H10)),IF(F10=H10,Seadista!B6,IF(F10-H10&gt;0,Seadista!B4,Seadista!B5)),"Mängimata")</f>
        <v>Mängimata</v>
      </c>
      <c r="G9" s="173"/>
      <c r="H9" s="174"/>
      <c r="I9" s="144"/>
      <c r="J9" s="145"/>
      <c r="K9" s="146"/>
      <c r="L9" s="172" t="str">
        <f>IF(AND(ISNUMBER(L10),ISNUMBER(N10)),IF(L10=N10,Seadista!B6,IF(L10-N10&gt;0,Seadista!B4,Seadista!B5)),"Mängimata")</f>
        <v>Mängimata</v>
      </c>
      <c r="M9" s="173"/>
      <c r="N9" s="174"/>
      <c r="O9" s="150">
        <f>SUMIF(C9:L9,"&gt;=0")</f>
        <v>0</v>
      </c>
      <c r="P9" s="152" t="str">
        <f>IF(AND(ISNUMBER(C10),ISNUMBER(E10),ISNUMBER(F10),ISNUMBER(H10),ISNUMBER(L10),ISNUMBER(N10)),C10-E10+F10-H10+L10-N10,"pooleli")</f>
        <v>pooleli</v>
      </c>
      <c r="Q9" s="42">
        <f>RANK($O9,$O$5:$O$12,-1)</f>
        <v>1</v>
      </c>
      <c r="R9" s="42" t="e">
        <f>RANK($P9,$P$5:$P$12,-1)*0.01</f>
        <v>#VALUE!</v>
      </c>
      <c r="S9" s="42" t="e">
        <f>Q9+R9</f>
        <v>#VALUE!</v>
      </c>
      <c r="T9" s="154" t="str">
        <f>IF(AND(ISNUMBER($S$5),ISNUMBER($S$7),ISNUMBER($S$9),ISNUMBER($S$11)),RANK($S9,$S$5:$S$12),"pooleli")</f>
        <v>pooleli</v>
      </c>
    </row>
    <row r="10" spans="1:20" s="14" customFormat="1" ht="30" customHeight="1">
      <c r="A10" s="162"/>
      <c r="B10" s="164"/>
      <c r="C10" s="43" t="str">
        <f>IF(ISBLANK(K6),"",K6)</f>
        <v/>
      </c>
      <c r="D10" s="44" t="s">
        <v>56</v>
      </c>
      <c r="E10" s="45" t="str">
        <f>IF(ISBLANK(I6),"",I6)</f>
        <v/>
      </c>
      <c r="F10" s="43" t="str">
        <f>IF(ISBLANK(K8),"",K8)</f>
        <v/>
      </c>
      <c r="G10" s="44" t="s">
        <v>56</v>
      </c>
      <c r="H10" s="45" t="str">
        <f>IF(ISBLANK(I8),"",I8)</f>
        <v/>
      </c>
      <c r="I10" s="147"/>
      <c r="J10" s="148"/>
      <c r="K10" s="149"/>
      <c r="L10" s="43"/>
      <c r="M10" s="44" t="s">
        <v>56</v>
      </c>
      <c r="N10" s="45"/>
      <c r="O10" s="151"/>
      <c r="P10" s="153"/>
      <c r="Q10" s="46"/>
      <c r="R10" s="42"/>
      <c r="S10" s="42"/>
      <c r="T10" s="155"/>
    </row>
    <row r="11" spans="1:20" s="14" customFormat="1" ht="30" customHeight="1">
      <c r="A11" s="161">
        <f>TRANSPOSE(L4)</f>
        <v>4</v>
      </c>
      <c r="B11" s="163"/>
      <c r="C11" s="172" t="str">
        <f>IF(AND(ISNUMBER(C12),ISNUMBER(E12)),IF(C12=E12,Seadista!B6,IF(C12-E12&gt;0,Seadista!B4,Seadista!B5)),"Mängimata")</f>
        <v>Mängimata</v>
      </c>
      <c r="D11" s="173"/>
      <c r="E11" s="174"/>
      <c r="F11" s="172" t="str">
        <f>IF(AND(ISNUMBER(F12),ISNUMBER(H12)),IF(F12=H12,Seadista!B6,IF(F12-H12&gt;0,Seadista!B4,Seadista!B5)),"Mängimata")</f>
        <v>Mängimata</v>
      </c>
      <c r="G11" s="173"/>
      <c r="H11" s="174"/>
      <c r="I11" s="172" t="str">
        <f>IF(AND(ISNUMBER(I12),ISNUMBER(K12)),IF(I12=K12,Seadista!B6,IF(I12-K12&gt;0,Seadista!B4,Seadista!B5)),"Mängimata")</f>
        <v>Mängimata</v>
      </c>
      <c r="J11" s="173"/>
      <c r="K11" s="174"/>
      <c r="L11" s="144"/>
      <c r="M11" s="145"/>
      <c r="N11" s="146"/>
      <c r="O11" s="150">
        <f>SUMIF(C11:M11,"&gt;=0")</f>
        <v>0</v>
      </c>
      <c r="P11" s="175" t="str">
        <f>IF(AND(ISNUMBER(C12),ISNUMBER(E12),ISNUMBER(F12),ISNUMBER(H12),ISNUMBER(I12),ISNUMBER(K12)),C12-E12+F12-H12+I12-K12,"pooleli")</f>
        <v>pooleli</v>
      </c>
      <c r="Q11" s="46">
        <f>RANK($O11,$O$5:$O$12,-1)</f>
        <v>1</v>
      </c>
      <c r="R11" s="42" t="e">
        <f>RANK($P11,$P$5:$P$12,-1)*0.01</f>
        <v>#VALUE!</v>
      </c>
      <c r="S11" s="42" t="e">
        <f>Q11+R11</f>
        <v>#VALUE!</v>
      </c>
      <c r="T11" s="154" t="str">
        <f>IF(AND(ISNUMBER($S$5),ISNUMBER($S$7),ISNUMBER($S$9),ISNUMBER($S$11)),RANK($S11,$S$5:$S$12),"pooleli")</f>
        <v>pooleli</v>
      </c>
    </row>
    <row r="12" spans="1:20" s="14" customFormat="1" ht="30" customHeight="1">
      <c r="A12" s="162"/>
      <c r="B12" s="164"/>
      <c r="C12" s="43" t="str">
        <f>IF(ISBLANK(N6),"",N6)</f>
        <v/>
      </c>
      <c r="D12" s="44" t="s">
        <v>56</v>
      </c>
      <c r="E12" s="45" t="str">
        <f>IF(ISBLANK(L6),"",L6)</f>
        <v/>
      </c>
      <c r="F12" s="43" t="str">
        <f>IF(ISBLANK(N8),"",N8)</f>
        <v/>
      </c>
      <c r="G12" s="44" t="s">
        <v>56</v>
      </c>
      <c r="H12" s="45" t="str">
        <f>IF(ISBLANK(L8),"",L8)</f>
        <v/>
      </c>
      <c r="I12" s="43" t="str">
        <f>IF(ISBLANK(N10),"",N10)</f>
        <v/>
      </c>
      <c r="J12" s="44" t="s">
        <v>56</v>
      </c>
      <c r="K12" s="45" t="str">
        <f>IF(ISBLANK(L10),"",L10)</f>
        <v/>
      </c>
      <c r="L12" s="147"/>
      <c r="M12" s="148"/>
      <c r="N12" s="149"/>
      <c r="O12" s="151"/>
      <c r="P12" s="176"/>
      <c r="Q12" s="46"/>
      <c r="R12" s="42"/>
      <c r="S12" s="42"/>
      <c r="T12" s="155"/>
    </row>
  </sheetData>
  <mergeCells count="41">
    <mergeCell ref="A11:A12"/>
    <mergeCell ref="O9:O10"/>
    <mergeCell ref="A9:A10"/>
    <mergeCell ref="I7:K7"/>
    <mergeCell ref="B7:B8"/>
    <mergeCell ref="B11:B12"/>
    <mergeCell ref="A7:A8"/>
    <mergeCell ref="L11:N12"/>
    <mergeCell ref="C9:E9"/>
    <mergeCell ref="F9:H9"/>
    <mergeCell ref="C11:E11"/>
    <mergeCell ref="T11:T12"/>
    <mergeCell ref="T5:T6"/>
    <mergeCell ref="F11:H11"/>
    <mergeCell ref="I11:K11"/>
    <mergeCell ref="O11:O12"/>
    <mergeCell ref="P11:P12"/>
    <mergeCell ref="F7:H8"/>
    <mergeCell ref="O7:O8"/>
    <mergeCell ref="O5:O6"/>
    <mergeCell ref="C5:E6"/>
    <mergeCell ref="I5:K5"/>
    <mergeCell ref="L9:N9"/>
    <mergeCell ref="L5:N5"/>
    <mergeCell ref="L7:N7"/>
    <mergeCell ref="F5:H5"/>
    <mergeCell ref="T9:T10"/>
    <mergeCell ref="P5:P6"/>
    <mergeCell ref="A5:A6"/>
    <mergeCell ref="B9:B10"/>
    <mergeCell ref="P9:P10"/>
    <mergeCell ref="I9:K10"/>
    <mergeCell ref="B5:B6"/>
    <mergeCell ref="C7:E7"/>
    <mergeCell ref="P7:P8"/>
    <mergeCell ref="T7:T8"/>
    <mergeCell ref="A3:T3"/>
    <mergeCell ref="C4:E4"/>
    <mergeCell ref="F4:H4"/>
    <mergeCell ref="I4:K4"/>
    <mergeCell ref="L4:N4"/>
  </mergeCells>
  <phoneticPr fontId="12" type="noConversion"/>
  <pageMargins left="0.70866141732283472" right="0.70866141732283472" top="0.74803149606299213" bottom="0.74803149606299213" header="0.31496062992125984" footer="0.31496062992125984"/>
  <pageSetup paperSize="9" orientation="landscape"/>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4"/>
  <sheetViews>
    <sheetView zoomScale="90" zoomScaleNormal="90" workbookViewId="0">
      <selection activeCell="B2" sqref="B2"/>
    </sheetView>
  </sheetViews>
  <sheetFormatPr defaultColWidth="8.7109375" defaultRowHeight="15.75"/>
  <cols>
    <col min="1" max="1" width="4.42578125" style="21" customWidth="1"/>
    <col min="2" max="2" width="27.28515625" style="16" customWidth="1"/>
    <col min="3" max="3" width="4.7109375" style="17" customWidth="1"/>
    <col min="4" max="4" width="2" style="17" customWidth="1"/>
    <col min="5" max="6" width="4.7109375" style="17" customWidth="1"/>
    <col min="7" max="7" width="2" style="17" customWidth="1"/>
    <col min="8" max="9" width="4.7109375" style="17" customWidth="1"/>
    <col min="10" max="10" width="2" style="17" customWidth="1"/>
    <col min="11" max="11" width="4.7109375" style="17" customWidth="1"/>
    <col min="12" max="12" width="4.7109375" style="16" customWidth="1"/>
    <col min="13" max="13" width="2" style="16" customWidth="1"/>
    <col min="14" max="14" width="4.7109375" style="16" customWidth="1"/>
    <col min="15" max="15" width="4.7109375" style="22" customWidth="1"/>
    <col min="16" max="16" width="2" style="22" customWidth="1"/>
    <col min="17" max="17" width="4.7109375" style="22" customWidth="1"/>
    <col min="18" max="19" width="10.7109375" style="16" customWidth="1"/>
    <col min="20" max="22" width="14.42578125" style="18" hidden="1" customWidth="1"/>
    <col min="23" max="23" width="10.7109375" style="18" customWidth="1"/>
  </cols>
  <sheetData>
    <row r="1" spans="1:23" s="15" customFormat="1" ht="52.5" customHeight="1">
      <c r="B1" s="90" t="str">
        <f>TRANSPOSE(Seadista!A9)</f>
        <v>Tallinn Handball Cup 2015</v>
      </c>
      <c r="N1" s="14"/>
      <c r="O1" s="14"/>
      <c r="P1" s="14"/>
      <c r="Q1" s="14"/>
    </row>
    <row r="2" spans="1:23" s="16" customFormat="1" ht="37.5" customHeight="1">
      <c r="B2" s="92" t="s">
        <v>167</v>
      </c>
      <c r="C2" s="17"/>
      <c r="D2" s="17"/>
      <c r="E2" s="17"/>
      <c r="F2" s="17"/>
      <c r="G2" s="17"/>
      <c r="H2" s="17"/>
      <c r="I2" s="17"/>
      <c r="J2" s="17"/>
      <c r="K2" s="17"/>
      <c r="N2" s="18"/>
      <c r="O2" s="18"/>
      <c r="P2" s="18"/>
      <c r="Q2" s="18"/>
    </row>
    <row r="3" spans="1:23" s="19" customFormat="1" ht="30" customHeight="1">
      <c r="A3" s="166" t="s">
        <v>57</v>
      </c>
      <c r="B3" s="167"/>
      <c r="C3" s="167"/>
      <c r="D3" s="167"/>
      <c r="E3" s="167"/>
      <c r="F3" s="167"/>
      <c r="G3" s="167"/>
      <c r="H3" s="167"/>
      <c r="I3" s="167"/>
      <c r="J3" s="167"/>
      <c r="K3" s="167"/>
      <c r="L3" s="167"/>
      <c r="M3" s="167"/>
      <c r="N3" s="167"/>
      <c r="O3" s="167"/>
      <c r="P3" s="167"/>
      <c r="Q3" s="167"/>
      <c r="R3" s="167"/>
      <c r="S3" s="167"/>
      <c r="T3" s="167"/>
      <c r="U3" s="167"/>
      <c r="V3" s="167"/>
      <c r="W3" s="168"/>
    </row>
    <row r="4" spans="1:23" s="20" customFormat="1" ht="20.25" customHeight="1">
      <c r="A4" s="52"/>
      <c r="B4" s="53" t="s">
        <v>50</v>
      </c>
      <c r="C4" s="169">
        <v>1</v>
      </c>
      <c r="D4" s="170"/>
      <c r="E4" s="171"/>
      <c r="F4" s="169">
        <v>2</v>
      </c>
      <c r="G4" s="170"/>
      <c r="H4" s="171"/>
      <c r="I4" s="169">
        <v>3</v>
      </c>
      <c r="J4" s="170"/>
      <c r="K4" s="171"/>
      <c r="L4" s="169">
        <v>4</v>
      </c>
      <c r="M4" s="170"/>
      <c r="N4" s="171"/>
      <c r="O4" s="169">
        <v>5</v>
      </c>
      <c r="P4" s="170"/>
      <c r="Q4" s="171"/>
      <c r="R4" s="25" t="s">
        <v>51</v>
      </c>
      <c r="S4" s="25" t="s">
        <v>52</v>
      </c>
      <c r="T4" s="54" t="s">
        <v>53</v>
      </c>
      <c r="U4" s="54" t="s">
        <v>54</v>
      </c>
      <c r="V4" s="54"/>
      <c r="W4" s="25" t="s">
        <v>55</v>
      </c>
    </row>
    <row r="5" spans="1:23" s="14" customFormat="1" ht="30" customHeight="1">
      <c r="A5" s="161">
        <f>TRANSPOSE(C4)</f>
        <v>1</v>
      </c>
      <c r="B5" s="163"/>
      <c r="C5" s="144"/>
      <c r="D5" s="145"/>
      <c r="E5" s="146"/>
      <c r="F5" s="156" t="str">
        <f>IF(AND(ISNUMBER(F6),ISNUMBER(H6)),IF(F6=H6,Seadista!B6,IF(F6-H6&gt;0,Seadista!B4,Seadista!B5)),"Mängimata")</f>
        <v>Mängimata</v>
      </c>
      <c r="G5" s="157"/>
      <c r="H5" s="158"/>
      <c r="I5" s="156" t="str">
        <f>IF(AND(ISNUMBER(I6),ISNUMBER(K6)),IF(I6=K6,Seadista!B6,IF(I6-K6&gt;0,Seadista!B4,Seadista!B5)),"Mängimata")</f>
        <v>Mängimata</v>
      </c>
      <c r="J5" s="157"/>
      <c r="K5" s="158"/>
      <c r="L5" s="156" t="str">
        <f>IF(AND(ISNUMBER(L6),ISNUMBER(N6)),IF(L6=N6,Seadista!$B$6,IF(L6-N6&gt;0,Seadista!$B$4,Seadista!$B$5)),"Mängimata")</f>
        <v>Mängimata</v>
      </c>
      <c r="M5" s="157"/>
      <c r="N5" s="158"/>
      <c r="O5" s="156" t="str">
        <f>IF(AND(ISNUMBER(O6),ISNUMBER(Q6)),IF(O6=Q6,Seadista!$B$6,IF(O6-Q6&gt;0,Seadista!$B$4,Seadista!$B$5)),"Mängimata")</f>
        <v>Mängimata</v>
      </c>
      <c r="P5" s="157"/>
      <c r="Q5" s="158"/>
      <c r="R5" s="150">
        <f>SUMIF($C5:$O5,"&gt;=0")</f>
        <v>0</v>
      </c>
      <c r="S5" s="152" t="str">
        <f>IF(AND(ISNUMBER(F6),ISNUMBER(H6),ISNUMBER(I6),ISNUMBER(K6),ISNUMBER(L6),ISNUMBER(N6),ISNUMBER(O6),ISNUMBER(Q6)),F6-H6+I6-K6+L6-N6+O6-Q6,"pooleli")</f>
        <v>pooleli</v>
      </c>
      <c r="T5" s="26">
        <f>RANK($R5,$R$5:$R$14,-1)</f>
        <v>1</v>
      </c>
      <c r="U5" s="27" t="e">
        <f>RANK($S5,$S$5:$S$14,-1)*0.01</f>
        <v>#VALUE!</v>
      </c>
      <c r="V5" s="28" t="e">
        <f>T5+U5</f>
        <v>#VALUE!</v>
      </c>
      <c r="W5" s="154" t="str">
        <f>IF(AND(ISNUMBER($V$5),ISNUMBER($V$7),ISNUMBER($V$9),ISNUMBER($V$11),ISNUMBER($V$13)),RANK($V5,$V$5:$V$14),"pooleli")</f>
        <v>pooleli</v>
      </c>
    </row>
    <row r="6" spans="1:23" s="14" customFormat="1" ht="30" customHeight="1">
      <c r="A6" s="162"/>
      <c r="B6" s="164"/>
      <c r="C6" s="147"/>
      <c r="D6" s="148"/>
      <c r="E6" s="149"/>
      <c r="F6" s="29"/>
      <c r="G6" s="30" t="s">
        <v>56</v>
      </c>
      <c r="H6" s="31"/>
      <c r="I6" s="29"/>
      <c r="J6" s="30" t="s">
        <v>56</v>
      </c>
      <c r="K6" s="31"/>
      <c r="L6" s="29"/>
      <c r="M6" s="30" t="s">
        <v>56</v>
      </c>
      <c r="N6" s="31"/>
      <c r="O6" s="29"/>
      <c r="P6" s="30" t="s">
        <v>56</v>
      </c>
      <c r="Q6" s="31"/>
      <c r="R6" s="165"/>
      <c r="S6" s="159"/>
      <c r="T6" s="32"/>
      <c r="U6" s="33"/>
      <c r="V6" s="34"/>
      <c r="W6" s="160"/>
    </row>
    <row r="7" spans="1:23" s="14" customFormat="1" ht="30" customHeight="1">
      <c r="A7" s="161">
        <f>TRANSPOSE(F4)</f>
        <v>2</v>
      </c>
      <c r="B7" s="163"/>
      <c r="C7" s="156" t="str">
        <f>IF(AND(ISNUMBER(C8),ISNUMBER(E8)),IF(C8=E8,Seadista!B6,IF(C8-E8&gt;0,Seadista!B4,Seadista!B5)),"Mängimata")</f>
        <v>Mängimata</v>
      </c>
      <c r="D7" s="157"/>
      <c r="E7" s="158"/>
      <c r="F7" s="144"/>
      <c r="G7" s="145"/>
      <c r="H7" s="146"/>
      <c r="I7" s="156" t="str">
        <f>IF(AND(ISNUMBER(I8),ISNUMBER(K8)),IF(I8=K8,Seadista!B6,IF(I8-K8&gt;0,Seadista!B4,Seadista!B5)),"Mängimata")</f>
        <v>Mängimata</v>
      </c>
      <c r="J7" s="157"/>
      <c r="K7" s="158"/>
      <c r="L7" s="156" t="str">
        <f>IF(AND(ISNUMBER(L8),ISNUMBER(N8)),IF(L8=N8,Seadista!B6,IF(L8-N8&gt;0,Seadista!B4,Seadista!B5)),"Mängimata")</f>
        <v>Mängimata</v>
      </c>
      <c r="M7" s="157"/>
      <c r="N7" s="158"/>
      <c r="O7" s="156" t="str">
        <f>IF(AND(ISNUMBER(O8),ISNUMBER(Q8)),IF(O8=Q8,Seadista!$B$6,IF(O8-Q8&gt;0,Seadista!$B$4,Seadista!$B$5)),"Mängimata")</f>
        <v>Mängimata</v>
      </c>
      <c r="P7" s="157"/>
      <c r="Q7" s="158"/>
      <c r="R7" s="150">
        <f>SUMIF($C7:$O7,"&gt;=0")</f>
        <v>0</v>
      </c>
      <c r="S7" s="152" t="str">
        <f>IF(AND(ISNUMBER(C8),ISNUMBER(E8),ISNUMBER(I8),ISNUMBER(K8),ISNUMBER(L8),ISNUMBER(N8),ISNUMBER(O8),ISNUMBER(Q8)),C8-E8+I8-K8+L8-N8+O8-Q8,"pooleli")</f>
        <v>pooleli</v>
      </c>
      <c r="T7" s="26">
        <f>RANK($R7,$R$5:$R$14,-1)</f>
        <v>1</v>
      </c>
      <c r="U7" s="27" t="e">
        <f>RANK($S7,$S$5:$S$14,-1)*0.01</f>
        <v>#VALUE!</v>
      </c>
      <c r="V7" s="28" t="e">
        <f>T7+U7</f>
        <v>#VALUE!</v>
      </c>
      <c r="W7" s="154" t="str">
        <f>IF(AND(ISNUMBER($V$5),ISNUMBER($V$7),ISNUMBER($V$9),ISNUMBER($V$11),ISNUMBER($V$13)),RANK($V7,$V$5:$V$14),"pooleli")</f>
        <v>pooleli</v>
      </c>
    </row>
    <row r="8" spans="1:23" s="14" customFormat="1" ht="30" customHeight="1">
      <c r="A8" s="162"/>
      <c r="B8" s="164"/>
      <c r="C8" s="29" t="str">
        <f>IF(ISBLANK(H6),"",H6)</f>
        <v/>
      </c>
      <c r="D8" s="30" t="s">
        <v>56</v>
      </c>
      <c r="E8" s="31" t="str">
        <f>IF(ISBLANK(F6),"",F6)</f>
        <v/>
      </c>
      <c r="F8" s="147"/>
      <c r="G8" s="148"/>
      <c r="H8" s="149"/>
      <c r="I8" s="29"/>
      <c r="J8" s="30" t="s">
        <v>56</v>
      </c>
      <c r="K8" s="31"/>
      <c r="L8" s="29"/>
      <c r="M8" s="30" t="s">
        <v>56</v>
      </c>
      <c r="N8" s="31"/>
      <c r="O8" s="29"/>
      <c r="P8" s="30" t="s">
        <v>56</v>
      </c>
      <c r="Q8" s="31"/>
      <c r="R8" s="151"/>
      <c r="S8" s="159"/>
      <c r="T8" s="35"/>
      <c r="U8" s="36"/>
      <c r="V8" s="37"/>
      <c r="W8" s="160"/>
    </row>
    <row r="9" spans="1:23" s="14" customFormat="1" ht="30" customHeight="1">
      <c r="A9" s="161">
        <f>TRANSPOSE(I4)</f>
        <v>3</v>
      </c>
      <c r="B9" s="163"/>
      <c r="C9" s="156" t="str">
        <f>IF(AND(ISNUMBER(C10),ISNUMBER(E10)),IF(C10=E10,Seadista!B6,IF(C10-E10&gt;0,Seadista!B4,Seadista!B5)),"Mängimata")</f>
        <v>Mängimata</v>
      </c>
      <c r="D9" s="157"/>
      <c r="E9" s="158"/>
      <c r="F9" s="156" t="str">
        <f>IF(AND(ISNUMBER(F10),ISNUMBER(H10)),IF(F10=H10,Seadista!B6,IF(F10-H10&gt;0,Seadista!B4,Seadista!B5)),"Mängimata")</f>
        <v>Mängimata</v>
      </c>
      <c r="G9" s="157"/>
      <c r="H9" s="158"/>
      <c r="I9" s="144"/>
      <c r="J9" s="145"/>
      <c r="K9" s="146"/>
      <c r="L9" s="156" t="str">
        <f>IF(AND(ISNUMBER(L10),ISNUMBER(N10)),IF(L10=N10,Seadista!B6,IF(L10-N10&gt;0,Seadista!B4,Seadista!B5)),"Mängimata")</f>
        <v>Mängimata</v>
      </c>
      <c r="M9" s="157"/>
      <c r="N9" s="158"/>
      <c r="O9" s="156" t="str">
        <f>IF(AND(ISNUMBER(O10),ISNUMBER(Q10)),IF(O10=Q10,Seadista!$B$6,IF(O10-Q10&gt;0,Seadista!$B$4,Seadista!$B$5)),"Mängimata")</f>
        <v>Mängimata</v>
      </c>
      <c r="P9" s="157"/>
      <c r="Q9" s="158"/>
      <c r="R9" s="165">
        <f>SUMIF($C9:$O9,"&gt;=0")</f>
        <v>0</v>
      </c>
      <c r="S9" s="152" t="str">
        <f>IF(AND(ISNUMBER(F10),ISNUMBER(H10),ISNUMBER(C10),ISNUMBER(E10),ISNUMBER(L10),ISNUMBER(N10),ISNUMBER(O10),ISNUMBER(Q10)),F10-H10+C10-E10+L10-N10+O10-Q10,"pooleli")</f>
        <v>pooleli</v>
      </c>
      <c r="T9" s="38">
        <f>RANK($R9,$R$5:$R$14,-1)</f>
        <v>1</v>
      </c>
      <c r="U9" s="38" t="e">
        <f>RANK($S9,$S$5:$S$14,-1)*0.01</f>
        <v>#VALUE!</v>
      </c>
      <c r="V9" s="38" t="e">
        <f>T9+U9</f>
        <v>#VALUE!</v>
      </c>
      <c r="W9" s="154" t="str">
        <f>IF(AND(ISNUMBER($V$5),ISNUMBER($V$7),ISNUMBER($V$9),ISNUMBER($V$11),ISNUMBER($V$13)),RANK($V9,$V$5:$V$14),"pooleli")</f>
        <v>pooleli</v>
      </c>
    </row>
    <row r="10" spans="1:23" s="14" customFormat="1" ht="30" customHeight="1">
      <c r="A10" s="162"/>
      <c r="B10" s="164"/>
      <c r="C10" s="29" t="str">
        <f>IF(ISBLANK(K6),"",K6)</f>
        <v/>
      </c>
      <c r="D10" s="30" t="s">
        <v>56</v>
      </c>
      <c r="E10" s="31" t="str">
        <f>IF(ISBLANK(I6),"",I6)</f>
        <v/>
      </c>
      <c r="F10" s="29" t="str">
        <f>IF(ISBLANK(K8),"",K8)</f>
        <v/>
      </c>
      <c r="G10" s="30" t="s">
        <v>56</v>
      </c>
      <c r="H10" s="31" t="str">
        <f>IF(ISBLANK(I8),"",I8)</f>
        <v/>
      </c>
      <c r="I10" s="147"/>
      <c r="J10" s="148"/>
      <c r="K10" s="149"/>
      <c r="L10" s="29"/>
      <c r="M10" s="30" t="s">
        <v>56</v>
      </c>
      <c r="N10" s="31"/>
      <c r="O10" s="29"/>
      <c r="P10" s="30" t="s">
        <v>56</v>
      </c>
      <c r="Q10" s="31"/>
      <c r="R10" s="165"/>
      <c r="S10" s="159"/>
      <c r="T10" s="38"/>
      <c r="U10" s="38"/>
      <c r="V10" s="38"/>
      <c r="W10" s="160"/>
    </row>
    <row r="11" spans="1:23" s="14" customFormat="1" ht="30" customHeight="1">
      <c r="A11" s="161">
        <f>TRANSPOSE(L4)</f>
        <v>4</v>
      </c>
      <c r="B11" s="163"/>
      <c r="C11" s="156" t="str">
        <f>IF(AND(ISNUMBER(C12),ISNUMBER(E12)),IF(C12=E12,Seadista!$B$6,IF(C12-E12&gt;0,Seadista!$B$4,Seadista!$B$5)),"Mängimata")</f>
        <v>Mängimata</v>
      </c>
      <c r="D11" s="157"/>
      <c r="E11" s="158"/>
      <c r="F11" s="156" t="str">
        <f>IF(AND(ISNUMBER(F12),ISNUMBER(H12)),IF(F12=H12,Seadista!$B$6,IF(F12-H12&gt;0,Seadista!$B$4,Seadista!$B$5)),"Mängimata")</f>
        <v>Mängimata</v>
      </c>
      <c r="G11" s="157"/>
      <c r="H11" s="158"/>
      <c r="I11" s="156" t="str">
        <f>IF(AND(ISNUMBER(I12),ISNUMBER(K12)),IF(I12=K12,Seadista!$B$6,IF(I12-K12&gt;0,Seadista!$B$4,Seadista!$B$5)),"Mängimata")</f>
        <v>Mängimata</v>
      </c>
      <c r="J11" s="157"/>
      <c r="K11" s="158"/>
      <c r="L11" s="144"/>
      <c r="M11" s="145"/>
      <c r="N11" s="146"/>
      <c r="O11" s="156" t="str">
        <f>IF(AND(ISNUMBER(O12),ISNUMBER(Q12)),IF(O12=Q12,Seadista!$B$6,IF(O12-Q12&gt;0,Seadista!$B$4,Seadista!$B$5)),"Mängimata")</f>
        <v>Mängimata</v>
      </c>
      <c r="P11" s="157"/>
      <c r="Q11" s="158"/>
      <c r="R11" s="150">
        <f>SUMIF($C11:$O11,"&gt;=0")</f>
        <v>0</v>
      </c>
      <c r="S11" s="152" t="str">
        <f>IF(AND(ISNUMBER(F12),ISNUMBER(H12),ISNUMBER(I12),ISNUMBER(K12),ISNUMBER(C12),ISNUMBER(E12),ISNUMBER(O12),ISNUMBER(Q12)),F12-H12+I12-K12+C12-E12+O12-Q12,"pooleli")</f>
        <v>pooleli</v>
      </c>
      <c r="T11" s="26">
        <f>RANK($R11,$R$5:$R$14,-1)</f>
        <v>1</v>
      </c>
      <c r="U11" s="27" t="e">
        <f>RANK($S11,$S$5:$S$14,-1)*0.01</f>
        <v>#VALUE!</v>
      </c>
      <c r="V11" s="28" t="e">
        <f>T11+U11</f>
        <v>#VALUE!</v>
      </c>
      <c r="W11" s="154" t="str">
        <f>IF(AND(ISNUMBER($V$5),ISNUMBER($V$7),ISNUMBER($V$9),ISNUMBER($V$11),ISNUMBER($V$13)),RANK($V11,$V$5:$V$14),"pooleli")</f>
        <v>pooleli</v>
      </c>
    </row>
    <row r="12" spans="1:23" s="14" customFormat="1" ht="30" customHeight="1">
      <c r="A12" s="162"/>
      <c r="B12" s="164"/>
      <c r="C12" s="29" t="str">
        <f>IF(ISBLANK(N6),"",N6)</f>
        <v/>
      </c>
      <c r="D12" s="30" t="s">
        <v>56</v>
      </c>
      <c r="E12" s="31" t="str">
        <f>IF(ISBLANK(L6),"",L6)</f>
        <v/>
      </c>
      <c r="F12" s="29" t="str">
        <f>IF(ISBLANK(N8),"",N8)</f>
        <v/>
      </c>
      <c r="G12" s="30" t="s">
        <v>56</v>
      </c>
      <c r="H12" s="31" t="str">
        <f>IF(ISBLANK(L8),"",L8)</f>
        <v/>
      </c>
      <c r="I12" s="29" t="str">
        <f>IF(ISBLANK(N10),"",N10)</f>
        <v/>
      </c>
      <c r="J12" s="30" t="s">
        <v>56</v>
      </c>
      <c r="K12" s="31" t="str">
        <f>IF(ISBLANK(L10),"",L10)</f>
        <v/>
      </c>
      <c r="L12" s="147"/>
      <c r="M12" s="148"/>
      <c r="N12" s="149"/>
      <c r="O12" s="29"/>
      <c r="P12" s="30" t="s">
        <v>56</v>
      </c>
      <c r="Q12" s="31"/>
      <c r="R12" s="151"/>
      <c r="S12" s="159"/>
      <c r="T12" s="35"/>
      <c r="U12" s="36"/>
      <c r="V12" s="37"/>
      <c r="W12" s="160"/>
    </row>
    <row r="13" spans="1:23" s="16" customFormat="1" ht="30" customHeight="1">
      <c r="A13" s="161">
        <f>TRANSPOSE(O4)</f>
        <v>5</v>
      </c>
      <c r="B13" s="163"/>
      <c r="C13" s="156" t="str">
        <f>IF(AND(ISNUMBER(C14),ISNUMBER(E14)),IF(C14=E14,Seadista!$B$6,IF(C14-E14&gt;0,Seadista!$B$4,Seadista!$B$5)),"Mängimata")</f>
        <v>Mängimata</v>
      </c>
      <c r="D13" s="157"/>
      <c r="E13" s="158"/>
      <c r="F13" s="156" t="str">
        <f>IF(AND(ISNUMBER(F14),ISNUMBER(H14)),IF(F14=H14,Seadista!$B$6,IF(F14-H14&gt;0,Seadista!$B$4,Seadista!$B$5)),"Mängimata")</f>
        <v>Mängimata</v>
      </c>
      <c r="G13" s="157"/>
      <c r="H13" s="158"/>
      <c r="I13" s="156" t="str">
        <f>IF(AND(ISNUMBER(I14),ISNUMBER(K14)),IF(I14=K14,Seadista!$B$6,IF(I14-K14&gt;0,Seadista!$B$4,Seadista!$B$5)),"Mängimata")</f>
        <v>Mängimata</v>
      </c>
      <c r="J13" s="157"/>
      <c r="K13" s="158"/>
      <c r="L13" s="156" t="str">
        <f>IF(AND(ISNUMBER(L14),ISNUMBER(N14)),IF(L14=N14,Seadista!$B$6,IF(L14-N14&gt;0,Seadista!$B$4,Seadista!$B$5)),"Mängimata")</f>
        <v>Mängimata</v>
      </c>
      <c r="M13" s="157"/>
      <c r="N13" s="158"/>
      <c r="O13" s="144"/>
      <c r="P13" s="145"/>
      <c r="Q13" s="146"/>
      <c r="R13" s="150">
        <f>SUMIF($C13:$P13,"&gt;=0")</f>
        <v>0</v>
      </c>
      <c r="S13" s="152" t="str">
        <f>IF(AND(ISNUMBER(C14),ISNUMBER(E14),ISNUMBER(F14),ISNUMBER(H14),ISNUMBER(I14),ISNUMBER(K14),ISNUMBER(L14),ISNUMBER(N14)),C14-E14+F14-H14+I14-K14+L14-N14,"pooleli")</f>
        <v>pooleli</v>
      </c>
      <c r="T13" s="39">
        <f>RANK($R13,$R$5:$R$14,-1)</f>
        <v>1</v>
      </c>
      <c r="U13" s="38" t="e">
        <f>RANK($S13,$S$5:$S$14,-1)*0.01</f>
        <v>#VALUE!</v>
      </c>
      <c r="V13" s="40" t="e">
        <f>T13+U13</f>
        <v>#VALUE!</v>
      </c>
      <c r="W13" s="154" t="str">
        <f>IF(AND(ISNUMBER($V$5),ISNUMBER($V$7),ISNUMBER($V$9),ISNUMBER($V$11),ISNUMBER($V$13)),RANK($V13,$V$5:$V$14),"pooleli")</f>
        <v>pooleli</v>
      </c>
    </row>
    <row r="14" spans="1:23" s="16" customFormat="1" ht="30" customHeight="1">
      <c r="A14" s="162"/>
      <c r="B14" s="164"/>
      <c r="C14" s="29" t="str">
        <f>IF(ISBLANK(Q$6),"",Q$6)</f>
        <v/>
      </c>
      <c r="D14" s="30" t="s">
        <v>56</v>
      </c>
      <c r="E14" s="31" t="str">
        <f>IF(ISBLANK(O$6),"",O$6)</f>
        <v/>
      </c>
      <c r="F14" s="29" t="str">
        <f>IF(ISBLANK(Q8),"",Q8)</f>
        <v/>
      </c>
      <c r="G14" s="30" t="s">
        <v>56</v>
      </c>
      <c r="H14" s="31" t="str">
        <f>IF(ISBLANK(O8),"",O8)</f>
        <v/>
      </c>
      <c r="I14" s="29" t="str">
        <f>IF(ISBLANK(Q10),"",Q10)</f>
        <v/>
      </c>
      <c r="J14" s="30" t="s">
        <v>56</v>
      </c>
      <c r="K14" s="31" t="str">
        <f>IF(ISBLANK(O10),"",O10)</f>
        <v/>
      </c>
      <c r="L14" s="29" t="str">
        <f>IF(ISBLANK(Q12),"",Q12)</f>
        <v/>
      </c>
      <c r="M14" s="30" t="s">
        <v>56</v>
      </c>
      <c r="N14" s="31" t="str">
        <f>IF(ISBLANK(O12),"",O12)</f>
        <v/>
      </c>
      <c r="O14" s="147"/>
      <c r="P14" s="148"/>
      <c r="Q14" s="149"/>
      <c r="R14" s="151"/>
      <c r="S14" s="153"/>
      <c r="T14" s="36"/>
      <c r="U14" s="36"/>
      <c r="V14" s="36"/>
      <c r="W14" s="155"/>
    </row>
  </sheetData>
  <mergeCells count="56">
    <mergeCell ref="A3:W3"/>
    <mergeCell ref="C4:E4"/>
    <mergeCell ref="F4:H4"/>
    <mergeCell ref="I4:K4"/>
    <mergeCell ref="L4:N4"/>
    <mergeCell ref="O4:Q4"/>
    <mergeCell ref="S5:S6"/>
    <mergeCell ref="W5:W6"/>
    <mergeCell ref="A7:A8"/>
    <mergeCell ref="B7:B8"/>
    <mergeCell ref="C7:E7"/>
    <mergeCell ref="F7:H8"/>
    <mergeCell ref="I7:K7"/>
    <mergeCell ref="A5:A6"/>
    <mergeCell ref="L5:N5"/>
    <mergeCell ref="L7:N7"/>
    <mergeCell ref="O5:Q5"/>
    <mergeCell ref="R5:R6"/>
    <mergeCell ref="B5:B6"/>
    <mergeCell ref="C5:E6"/>
    <mergeCell ref="F5:H5"/>
    <mergeCell ref="I5:K5"/>
    <mergeCell ref="S9:S10"/>
    <mergeCell ref="W9:W10"/>
    <mergeCell ref="O7:Q7"/>
    <mergeCell ref="R7:R8"/>
    <mergeCell ref="S7:S8"/>
    <mergeCell ref="W7:W8"/>
    <mergeCell ref="O9:Q9"/>
    <mergeCell ref="R9:R10"/>
    <mergeCell ref="S11:S12"/>
    <mergeCell ref="W11:W12"/>
    <mergeCell ref="I13:K13"/>
    <mergeCell ref="L13:N13"/>
    <mergeCell ref="O13:Q14"/>
    <mergeCell ref="R13:R14"/>
    <mergeCell ref="S13:S14"/>
    <mergeCell ref="W13:W14"/>
    <mergeCell ref="O11:Q11"/>
    <mergeCell ref="R11:R12"/>
    <mergeCell ref="A13:A14"/>
    <mergeCell ref="B13:B14"/>
    <mergeCell ref="C13:E13"/>
    <mergeCell ref="F13:H13"/>
    <mergeCell ref="L9:N9"/>
    <mergeCell ref="L11:N12"/>
    <mergeCell ref="I11:K11"/>
    <mergeCell ref="I9:K10"/>
    <mergeCell ref="C9:E9"/>
    <mergeCell ref="F9:H9"/>
    <mergeCell ref="A11:A12"/>
    <mergeCell ref="B11:B12"/>
    <mergeCell ref="C11:E11"/>
    <mergeCell ref="F11:H11"/>
    <mergeCell ref="A9:A10"/>
    <mergeCell ref="B9:B10"/>
  </mergeCells>
  <phoneticPr fontId="12" type="noConversion"/>
  <printOptions horizontalCentered="1"/>
  <pageMargins left="0.51181102362204722" right="0.27559055118110237" top="0.74803149606299213" bottom="0.51181102362204722" header="0.31496062992125984" footer="0.31496062992125984"/>
  <pageSetup paperSize="9" orientation="landscape"/>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8"/>
  <sheetViews>
    <sheetView zoomScaleNormal="100" workbookViewId="0">
      <selection activeCell="B2" sqref="B2"/>
    </sheetView>
  </sheetViews>
  <sheetFormatPr defaultColWidth="8.7109375" defaultRowHeight="15.75"/>
  <cols>
    <col min="1" max="1" width="4.42578125" style="21" customWidth="1"/>
    <col min="2" max="2" width="27.28515625" style="16" customWidth="1"/>
    <col min="3" max="3" width="4.7109375" style="17" customWidth="1"/>
    <col min="4" max="4" width="2" style="17" customWidth="1"/>
    <col min="5" max="6" width="4.7109375" style="17" customWidth="1"/>
    <col min="7" max="7" width="2" style="17" customWidth="1"/>
    <col min="8" max="9" width="4.7109375" style="17" customWidth="1"/>
    <col min="10" max="10" width="2" style="17" customWidth="1"/>
    <col min="11" max="11" width="4.7109375" style="17" customWidth="1"/>
    <col min="12" max="12" width="4.7109375" style="16" customWidth="1"/>
    <col min="13" max="13" width="2" style="16" customWidth="1"/>
    <col min="14" max="14" width="4.7109375" style="16" customWidth="1"/>
    <col min="15" max="15" width="4.7109375" style="22" customWidth="1"/>
    <col min="16" max="16" width="2" style="22" customWidth="1"/>
    <col min="17" max="18" width="4.7109375" style="22" customWidth="1"/>
    <col min="19" max="19" width="2.28515625" style="22" customWidth="1"/>
    <col min="20" max="21" width="4.7109375" style="22" customWidth="1"/>
    <col min="22" max="22" width="2" style="22" customWidth="1"/>
    <col min="23" max="23" width="4.7109375" style="22" customWidth="1"/>
    <col min="24" max="25" width="10.7109375" style="16" customWidth="1"/>
    <col min="26" max="28" width="14.42578125" style="18" hidden="1" customWidth="1"/>
    <col min="29" max="29" width="12" style="18" customWidth="1"/>
  </cols>
  <sheetData>
    <row r="1" spans="1:29" s="15" customFormat="1" ht="52.5" customHeight="1">
      <c r="B1" s="90" t="str">
        <f>TRANSPOSE(Seadista!A9)</f>
        <v>Tallinn Handball Cup 2015</v>
      </c>
      <c r="N1" s="14"/>
      <c r="O1" s="14"/>
      <c r="P1" s="14"/>
      <c r="Q1" s="14"/>
    </row>
    <row r="2" spans="1:29" s="16" customFormat="1" ht="37.5" customHeight="1">
      <c r="B2" s="92" t="str">
        <f>TRANSPOSE(Seadista!A12)</f>
        <v>Tallinn, June 6-8 2015</v>
      </c>
      <c r="C2" s="17"/>
      <c r="D2" s="17"/>
      <c r="E2" s="17"/>
      <c r="F2" s="17"/>
      <c r="G2" s="17"/>
      <c r="H2" s="17"/>
      <c r="I2" s="17"/>
      <c r="J2" s="17"/>
      <c r="K2" s="17"/>
      <c r="N2" s="18"/>
      <c r="O2" s="18"/>
      <c r="P2" s="18"/>
      <c r="Q2" s="18"/>
    </row>
    <row r="3" spans="1:29" s="19" customFormat="1" ht="30" customHeight="1">
      <c r="A3" s="166" t="s">
        <v>57</v>
      </c>
      <c r="B3" s="167"/>
      <c r="C3" s="167"/>
      <c r="D3" s="167"/>
      <c r="E3" s="167"/>
      <c r="F3" s="167"/>
      <c r="G3" s="167"/>
      <c r="H3" s="167"/>
      <c r="I3" s="167"/>
      <c r="J3" s="167"/>
      <c r="K3" s="167"/>
      <c r="L3" s="167"/>
      <c r="M3" s="167"/>
      <c r="N3" s="167"/>
      <c r="O3" s="167"/>
      <c r="P3" s="167"/>
      <c r="Q3" s="167"/>
      <c r="R3" s="167"/>
      <c r="S3" s="167"/>
      <c r="T3" s="167"/>
      <c r="U3" s="167"/>
      <c r="V3" s="167"/>
      <c r="W3" s="167"/>
      <c r="X3" s="167"/>
      <c r="Y3" s="167"/>
      <c r="Z3" s="167"/>
      <c r="AA3" s="167"/>
      <c r="AB3" s="167"/>
      <c r="AC3" s="168"/>
    </row>
    <row r="4" spans="1:29" s="20" customFormat="1" ht="20.25" customHeight="1">
      <c r="A4" s="52"/>
      <c r="B4" s="53" t="s">
        <v>50</v>
      </c>
      <c r="C4" s="169">
        <v>1</v>
      </c>
      <c r="D4" s="170"/>
      <c r="E4" s="171"/>
      <c r="F4" s="169">
        <v>2</v>
      </c>
      <c r="G4" s="170"/>
      <c r="H4" s="171"/>
      <c r="I4" s="169">
        <v>3</v>
      </c>
      <c r="J4" s="170"/>
      <c r="K4" s="171"/>
      <c r="L4" s="169">
        <v>4</v>
      </c>
      <c r="M4" s="170"/>
      <c r="N4" s="171"/>
      <c r="O4" s="169">
        <v>5</v>
      </c>
      <c r="P4" s="170"/>
      <c r="Q4" s="171"/>
      <c r="R4" s="169">
        <v>6</v>
      </c>
      <c r="S4" s="170"/>
      <c r="T4" s="171"/>
      <c r="U4" s="169">
        <v>7</v>
      </c>
      <c r="V4" s="170"/>
      <c r="W4" s="171"/>
      <c r="X4" s="25" t="s">
        <v>51</v>
      </c>
      <c r="Y4" s="25" t="s">
        <v>52</v>
      </c>
      <c r="Z4" s="54" t="s">
        <v>53</v>
      </c>
      <c r="AA4" s="54" t="s">
        <v>54</v>
      </c>
      <c r="AB4" s="54"/>
      <c r="AC4" s="25" t="s">
        <v>55</v>
      </c>
    </row>
    <row r="5" spans="1:29" s="14" customFormat="1" ht="30" customHeight="1">
      <c r="A5" s="161">
        <f>TRANSPOSE(C4)</f>
        <v>1</v>
      </c>
      <c r="B5" s="163"/>
      <c r="C5" s="144"/>
      <c r="D5" s="145"/>
      <c r="E5" s="146"/>
      <c r="F5" s="156" t="str">
        <f>IF(AND(ISNUMBER(F6),ISNUMBER(H6)),IF(F6=H6,Seadista!B6,IF(F6-H6&gt;0,Seadista!B4,Seadista!B5)),"Mängimata")</f>
        <v>Mängimata</v>
      </c>
      <c r="G5" s="157"/>
      <c r="H5" s="158"/>
      <c r="I5" s="156" t="str">
        <f>IF(AND(ISNUMBER(I6),ISNUMBER(K6)),IF(I6=K6,Seadista!B6,IF(I6-K6&gt;0,Seadista!B4,Seadista!B5)),"Mängimata")</f>
        <v>Mängimata</v>
      </c>
      <c r="J5" s="157"/>
      <c r="K5" s="158"/>
      <c r="L5" s="156" t="str">
        <f>IF(AND(ISNUMBER(L6),ISNUMBER(N6)),IF(L6=N6,Seadista!$B$6,IF(L6-N6&gt;0,Seadista!$B$4,Seadista!$B$5)),"Mängimata")</f>
        <v>Mängimata</v>
      </c>
      <c r="M5" s="157"/>
      <c r="N5" s="158"/>
      <c r="O5" s="156" t="str">
        <f>IF(AND(ISNUMBER(O6),ISNUMBER(Q6)),IF(O6=Q6,Seadista!$B$6,IF(O6-Q6&gt;0,Seadista!$B$4,Seadista!$B$5)),"Mängimata")</f>
        <v>Mängimata</v>
      </c>
      <c r="P5" s="157"/>
      <c r="Q5" s="158"/>
      <c r="R5" s="156" t="str">
        <f>IF(AND(ISNUMBER(R6),ISNUMBER(T6)),IF(R6=T6,Seadista!$B$6,IF(R6-T6&gt;0,Seadista!$B$4,Seadista!$B$5)),"Mängimata")</f>
        <v>Mängimata</v>
      </c>
      <c r="S5" s="157"/>
      <c r="T5" s="158"/>
      <c r="U5" s="156" t="str">
        <f>IF(AND(ISNUMBER(U6),ISNUMBER(W6)),IF(U6=W6,Seadista!$B$6,IF(U6-W6&gt;0,Seadista!$B$4,Seadista!$B$5)),"Mängimata")</f>
        <v>Mängimata</v>
      </c>
      <c r="V5" s="157"/>
      <c r="W5" s="158"/>
      <c r="X5" s="150">
        <f>SUMIF($C5:$U5,"&gt;=0")</f>
        <v>0</v>
      </c>
      <c r="Y5" s="152" t="str">
        <f>IF(AND(ISNUMBER(O6),ISNUMBER(Q6),ISNUMBER(F6),ISNUMBER(H6),ISNUMBER(I6),ISNUMBER(K6),ISNUMBER(L6),ISNUMBER(N6),ISNUMBER(U6),ISNUMBER(W6),ISNUMBER(R6),ISNUMBER(T6)),F6-H6+I6-K6+L6-N6+O6-Q6+U6-W6+R6-T6,"pooleli")</f>
        <v>pooleli</v>
      </c>
      <c r="Z5" s="38">
        <f>RANK($X5,$X$5:$X$18,-1)</f>
        <v>1</v>
      </c>
      <c r="AA5" s="38" t="e">
        <f>RANK($Y5,$Y$5:$Y$18,-1)*0.01</f>
        <v>#VALUE!</v>
      </c>
      <c r="AB5" s="38" t="e">
        <f>Z5+AA5</f>
        <v>#VALUE!</v>
      </c>
      <c r="AC5" s="154" t="str">
        <f>IF(AND(ISNUMBER($AB$5),ISNUMBER($AB$7),ISNUMBER($AB$9),ISNUMBER($AB$11),ISNUMBER($AB$13),ISNUMBER($AB$15),ISNUMBER($AB$17)),RANK($AB5,$AB$5:$AB$18),"pooleli")</f>
        <v>pooleli</v>
      </c>
    </row>
    <row r="6" spans="1:29" s="14" customFormat="1" ht="30" customHeight="1">
      <c r="A6" s="162"/>
      <c r="B6" s="164"/>
      <c r="C6" s="147"/>
      <c r="D6" s="148"/>
      <c r="E6" s="149"/>
      <c r="F6" s="29"/>
      <c r="G6" s="30" t="s">
        <v>56</v>
      </c>
      <c r="H6" s="31"/>
      <c r="I6" s="29"/>
      <c r="J6" s="30" t="s">
        <v>56</v>
      </c>
      <c r="K6" s="31"/>
      <c r="L6" s="29"/>
      <c r="M6" s="30" t="s">
        <v>56</v>
      </c>
      <c r="N6" s="31"/>
      <c r="O6" s="29"/>
      <c r="P6" s="30" t="s">
        <v>56</v>
      </c>
      <c r="Q6" s="31"/>
      <c r="R6" s="29"/>
      <c r="S6" s="30" t="s">
        <v>56</v>
      </c>
      <c r="T6" s="31"/>
      <c r="U6" s="29"/>
      <c r="V6" s="30" t="s">
        <v>56</v>
      </c>
      <c r="W6" s="31"/>
      <c r="X6" s="165"/>
      <c r="Y6" s="159"/>
      <c r="Z6" s="51"/>
      <c r="AA6" s="51"/>
      <c r="AB6" s="51"/>
      <c r="AC6" s="160"/>
    </row>
    <row r="7" spans="1:29" s="14" customFormat="1" ht="30" customHeight="1">
      <c r="A7" s="161">
        <f>TRANSPOSE(F4)</f>
        <v>2</v>
      </c>
      <c r="B7" s="163"/>
      <c r="C7" s="156" t="str">
        <f>IF(AND(ISNUMBER(C8),ISNUMBER(E8)),IF(C8=E8,Seadista!B6,IF(C8-E8&gt;0,Seadista!B4,Seadista!B5)),"Mängimata")</f>
        <v>Mängimata</v>
      </c>
      <c r="D7" s="157"/>
      <c r="E7" s="158"/>
      <c r="F7" s="144"/>
      <c r="G7" s="145"/>
      <c r="H7" s="146"/>
      <c r="I7" s="156" t="str">
        <f>IF(AND(ISNUMBER(I8),ISNUMBER(K8)),IF(I8=K8,Seadista!B6,IF(I8-K8&gt;0,Seadista!B4,Seadista!B5)),"Mängimata")</f>
        <v>Mängimata</v>
      </c>
      <c r="J7" s="157"/>
      <c r="K7" s="158"/>
      <c r="L7" s="156" t="str">
        <f>IF(AND(ISNUMBER(L8),ISNUMBER(N8)),IF(L8=N8,Seadista!B6,IF(L8-N8&gt;0,Seadista!B4,Seadista!B5)),"Mängimata")</f>
        <v>Mängimata</v>
      </c>
      <c r="M7" s="157"/>
      <c r="N7" s="158"/>
      <c r="O7" s="156" t="str">
        <f>IF(AND(ISNUMBER(O8),ISNUMBER(Q8)),IF(O8=Q8,Seadista!$B$6,IF(O8-Q8&gt;0,Seadista!$B$4,Seadista!$B$5)),"Mängimata")</f>
        <v>Mängimata</v>
      </c>
      <c r="P7" s="157"/>
      <c r="Q7" s="158"/>
      <c r="R7" s="156" t="str">
        <f>IF(AND(ISNUMBER(R8),ISNUMBER(T8)),IF(R8=T8,Seadista!$B$6,IF(R8-T8&gt;0,Seadista!$B$4,Seadista!$B$5)),"Mängimata")</f>
        <v>Mängimata</v>
      </c>
      <c r="S7" s="157"/>
      <c r="T7" s="158"/>
      <c r="U7" s="156" t="str">
        <f>IF(AND(ISNUMBER(U8),ISNUMBER(W8)),IF(U8=W8,Seadista!$B$6,IF(U8-W8&gt;0,Seadista!$B$4,Seadista!$B$5)),"Mängimata")</f>
        <v>Mängimata</v>
      </c>
      <c r="V7" s="157"/>
      <c r="W7" s="158"/>
      <c r="X7" s="150">
        <f>SUMIF($C7:$U7,"&gt;=0")</f>
        <v>0</v>
      </c>
      <c r="Y7" s="152" t="str">
        <f>IF(AND(ISNUMBER(C8),ISNUMBER(E8),ISNUMBER(I8),ISNUMBER(K8),ISNUMBER(L8),ISNUMBER(N8),ISNUMBER(O8),ISNUMBER(Q8),ISNUMBER(U8),ISNUMBER(W8),ISNUMBER(R8),ISNUMBER(T8)),C8-E8+I8-K8+L8-N8+O8-Q8+U8-W8+R8-T8,"pooleli")</f>
        <v>pooleli</v>
      </c>
      <c r="Z7" s="38">
        <f>RANK($X7,$X$5:$X$18,-1)</f>
        <v>1</v>
      </c>
      <c r="AA7" s="38" t="e">
        <f>RANK($Y7,$Y$5:$Y$18,-1)*0.01</f>
        <v>#VALUE!</v>
      </c>
      <c r="AB7" s="38" t="e">
        <f>Z7+AA7</f>
        <v>#VALUE!</v>
      </c>
      <c r="AC7" s="154" t="str">
        <f>IF(AND(ISNUMBER($AB$5),ISNUMBER($AB$7),ISNUMBER($AB$9),ISNUMBER($AB$11),ISNUMBER($AB$13),ISNUMBER($AB$17)),RANK($AB7,$AB$5:$AB$18),"pooleli")</f>
        <v>pooleli</v>
      </c>
    </row>
    <row r="8" spans="1:29" s="14" customFormat="1" ht="30" customHeight="1">
      <c r="A8" s="162"/>
      <c r="B8" s="164"/>
      <c r="C8" s="29" t="str">
        <f>IF(ISBLANK(H6),"",H6)</f>
        <v/>
      </c>
      <c r="D8" s="30" t="s">
        <v>56</v>
      </c>
      <c r="E8" s="31" t="str">
        <f>IF(ISBLANK(F6),"",F6)</f>
        <v/>
      </c>
      <c r="F8" s="147"/>
      <c r="G8" s="148"/>
      <c r="H8" s="149"/>
      <c r="I8" s="29"/>
      <c r="J8" s="30" t="s">
        <v>56</v>
      </c>
      <c r="K8" s="31"/>
      <c r="L8" s="29"/>
      <c r="M8" s="30" t="s">
        <v>56</v>
      </c>
      <c r="N8" s="31"/>
      <c r="O8" s="29"/>
      <c r="P8" s="30" t="s">
        <v>56</v>
      </c>
      <c r="Q8" s="31"/>
      <c r="R8" s="29"/>
      <c r="S8" s="30" t="s">
        <v>56</v>
      </c>
      <c r="T8" s="56"/>
      <c r="U8" s="29"/>
      <c r="V8" s="30" t="s">
        <v>56</v>
      </c>
      <c r="W8" s="31"/>
      <c r="X8" s="151"/>
      <c r="Y8" s="159"/>
      <c r="Z8" s="38"/>
      <c r="AA8" s="38"/>
      <c r="AB8" s="38"/>
      <c r="AC8" s="160"/>
    </row>
    <row r="9" spans="1:29" s="14" customFormat="1" ht="30" customHeight="1">
      <c r="A9" s="161">
        <f>TRANSPOSE(I4)</f>
        <v>3</v>
      </c>
      <c r="B9" s="163"/>
      <c r="C9" s="156" t="str">
        <f>IF(AND(ISNUMBER(C10),ISNUMBER(E10)),IF(C10=E10,Seadista!B6,IF(C10-E10&gt;0,Seadista!B4,Seadista!B5)),"Mängimata")</f>
        <v>Mängimata</v>
      </c>
      <c r="D9" s="157"/>
      <c r="E9" s="158"/>
      <c r="F9" s="156" t="str">
        <f>IF(AND(ISNUMBER(F10),ISNUMBER(H10)),IF(F10=H10,Seadista!B6,IF(F10-H10&gt;0,Seadista!B4,Seadista!B5)),"Mängimata")</f>
        <v>Mängimata</v>
      </c>
      <c r="G9" s="157"/>
      <c r="H9" s="158"/>
      <c r="I9" s="144"/>
      <c r="J9" s="145"/>
      <c r="K9" s="146"/>
      <c r="L9" s="156" t="str">
        <f>IF(AND(ISNUMBER(L10),ISNUMBER(N10)),IF(L10=N10,Seadista!B6,IF(L10-N10&gt;0,Seadista!B4,Seadista!B5)),"Mängimata")</f>
        <v>Mängimata</v>
      </c>
      <c r="M9" s="157"/>
      <c r="N9" s="158"/>
      <c r="O9" s="156" t="str">
        <f>IF(AND(ISNUMBER(O10),ISNUMBER(Q10)),IF(O10=Q10,Seadista!$B$6,IF(O10-Q10&gt;0,Seadista!$B$4,Seadista!$B$5)),"Mängimata")</f>
        <v>Mängimata</v>
      </c>
      <c r="P9" s="157"/>
      <c r="Q9" s="158"/>
      <c r="R9" s="156" t="str">
        <f>IF(AND(ISNUMBER(R10),ISNUMBER(T10)),IF(R10=T10,Seadista!$B$6,IF(R10-T10&gt;0,Seadista!$B$4,Seadista!$B$5)),"Mängimata")</f>
        <v>Mängimata</v>
      </c>
      <c r="S9" s="157"/>
      <c r="T9" s="158"/>
      <c r="U9" s="156" t="str">
        <f>IF(AND(ISNUMBER(U10),ISNUMBER(W10)),IF(U10=W10,Seadista!$B$6,IF(U10-W10&gt;0,Seadista!$B$4,Seadista!$B$5)),"Mängimata")</f>
        <v>Mängimata</v>
      </c>
      <c r="V9" s="157"/>
      <c r="W9" s="158"/>
      <c r="X9" s="165">
        <f>SUMIF($C9:$U9,"&gt;=0")</f>
        <v>0</v>
      </c>
      <c r="Y9" s="152" t="str">
        <f>IF(AND(ISNUMBER(F10),ISNUMBER(H10),ISNUMBER(C10),ISNUMBER(E10),ISNUMBER(L10),ISNUMBER(N10),ISNUMBER(O10),ISNUMBER(Q10),ISNUMBER(U10),ISNUMBER(W10),ISNUMBER(R10),ISNUMBER(T10)),F10-H10+C10-E10+L10-N10+O10-Q10+U10-W10+R10-T10,"pooleli")</f>
        <v>pooleli</v>
      </c>
      <c r="Z9" s="38">
        <f>RANK($X9,$X$5:$X$18,-1)</f>
        <v>1</v>
      </c>
      <c r="AA9" s="38" t="e">
        <f>RANK($Y9,$Y$5:$Y$18,-1)*0.01</f>
        <v>#VALUE!</v>
      </c>
      <c r="AB9" s="38" t="e">
        <f>Z9+AA9</f>
        <v>#VALUE!</v>
      </c>
      <c r="AC9" s="154" t="str">
        <f>IF(AND(ISNUMBER($AB$5),ISNUMBER($AB$7),ISNUMBER($AB$9),ISNUMBER($AB$11),ISNUMBER($AB$13),ISNUMBER($AB$17)),RANK($AB9,$AB$5:$AB$18),"pooleli")</f>
        <v>pooleli</v>
      </c>
    </row>
    <row r="10" spans="1:29" s="14" customFormat="1" ht="30" customHeight="1">
      <c r="A10" s="162"/>
      <c r="B10" s="164"/>
      <c r="C10" s="29" t="str">
        <f>IF(ISBLANK(K6),"",K6)</f>
        <v/>
      </c>
      <c r="D10" s="30" t="s">
        <v>56</v>
      </c>
      <c r="E10" s="31" t="str">
        <f>IF(ISBLANK(I6),"",I6)</f>
        <v/>
      </c>
      <c r="F10" s="29" t="str">
        <f>IF(ISBLANK(K8),"",K8)</f>
        <v/>
      </c>
      <c r="G10" s="30" t="s">
        <v>56</v>
      </c>
      <c r="H10" s="31" t="str">
        <f>IF(ISBLANK(I8),"",I8)</f>
        <v/>
      </c>
      <c r="I10" s="147"/>
      <c r="J10" s="148"/>
      <c r="K10" s="149"/>
      <c r="L10" s="29"/>
      <c r="M10" s="30" t="s">
        <v>56</v>
      </c>
      <c r="N10" s="31"/>
      <c r="O10" s="29"/>
      <c r="P10" s="30" t="s">
        <v>56</v>
      </c>
      <c r="Q10" s="31"/>
      <c r="R10" s="29"/>
      <c r="S10" s="30" t="s">
        <v>56</v>
      </c>
      <c r="T10" s="56"/>
      <c r="U10" s="29"/>
      <c r="V10" s="30" t="s">
        <v>56</v>
      </c>
      <c r="W10" s="31"/>
      <c r="X10" s="165"/>
      <c r="Y10" s="159"/>
      <c r="Z10" s="38"/>
      <c r="AA10" s="38"/>
      <c r="AB10" s="38"/>
      <c r="AC10" s="160"/>
    </row>
    <row r="11" spans="1:29" s="14" customFormat="1" ht="30" customHeight="1">
      <c r="A11" s="161">
        <f>TRANSPOSE(L4)</f>
        <v>4</v>
      </c>
      <c r="B11" s="163"/>
      <c r="C11" s="156" t="str">
        <f>IF(AND(ISNUMBER(C12),ISNUMBER(E12)),IF(C12=E12,Seadista!$B$6,IF(C12-E12&gt;0,Seadista!$B$4,Seadista!$B$5)),"Mängimata")</f>
        <v>Mängimata</v>
      </c>
      <c r="D11" s="157"/>
      <c r="E11" s="158"/>
      <c r="F11" s="156" t="str">
        <f>IF(AND(ISNUMBER(F12),ISNUMBER(H12)),IF(F12=H12,Seadista!$B$6,IF(F12-H12&gt;0,Seadista!$B$4,Seadista!$B$5)),"Mängimata")</f>
        <v>Mängimata</v>
      </c>
      <c r="G11" s="157"/>
      <c r="H11" s="158"/>
      <c r="I11" s="156" t="str">
        <f>IF(AND(ISNUMBER(I12),ISNUMBER(K12)),IF(I12=K12,Seadista!$B$6,IF(I12-K12&gt;0,Seadista!$B$4,Seadista!$B$5)),"Mängimata")</f>
        <v>Mängimata</v>
      </c>
      <c r="J11" s="157"/>
      <c r="K11" s="158"/>
      <c r="L11" s="144"/>
      <c r="M11" s="145"/>
      <c r="N11" s="146"/>
      <c r="O11" s="156" t="str">
        <f>IF(AND(ISNUMBER(O12),ISNUMBER(Q12)),IF(O12=Q12,Seadista!$B$6,IF(O12-Q12&gt;0,Seadista!$B$4,Seadista!$B$5)),"Mängimata")</f>
        <v>Mängimata</v>
      </c>
      <c r="P11" s="157"/>
      <c r="Q11" s="158"/>
      <c r="R11" s="156" t="str">
        <f>IF(AND(ISNUMBER(R12),ISNUMBER(T12)),IF(R12=T12,Seadista!$B$6,IF(R12-T12&gt;0,Seadista!$B$4,Seadista!$B$5)),"Mängimata")</f>
        <v>Mängimata</v>
      </c>
      <c r="S11" s="157"/>
      <c r="T11" s="158"/>
      <c r="U11" s="156" t="str">
        <f>IF(AND(ISNUMBER(U12),ISNUMBER(W12)),IF(U12=W12,Seadista!$B$6,IF(U12-W12&gt;0,Seadista!$B$4,Seadista!$B$5)),"Mängimata")</f>
        <v>Mängimata</v>
      </c>
      <c r="V11" s="157"/>
      <c r="W11" s="158"/>
      <c r="X11" s="150">
        <f>SUMIF($C11:$U11,"&gt;=0")</f>
        <v>0</v>
      </c>
      <c r="Y11" s="152" t="str">
        <f>IF(AND(ISNUMBER(F12),ISNUMBER(H12),ISNUMBER(I12),ISNUMBER(K12),ISNUMBER(C12),ISNUMBER(E12),ISNUMBER(O12),ISNUMBER(Q12),ISNUMBER(U12),ISNUMBER(W12),ISNUMBER(R12),ISNUMBER(T12)),F12-H12+I12-K12+C12-E12+O12-Q12+U12-W12+R12-T12,"pooleli")</f>
        <v>pooleli</v>
      </c>
      <c r="Z11" s="38">
        <f>RANK($X11,$X$5:$X$18,-1)</f>
        <v>1</v>
      </c>
      <c r="AA11" s="38" t="e">
        <f>RANK($Y11,$Y$5:$Y$18,-1)*0.01</f>
        <v>#VALUE!</v>
      </c>
      <c r="AB11" s="38" t="e">
        <f>Z11+AA11</f>
        <v>#VALUE!</v>
      </c>
      <c r="AC11" s="154" t="str">
        <f>IF(AND(ISNUMBER($AB$5),ISNUMBER($AB$7),ISNUMBER($AB$9),ISNUMBER($AB$11),ISNUMBER($AB$13),ISNUMBER($AB$17)),RANK($AB11,$AB$5:$AB$18),"pooleli")</f>
        <v>pooleli</v>
      </c>
    </row>
    <row r="12" spans="1:29" s="14" customFormat="1" ht="30" customHeight="1">
      <c r="A12" s="162"/>
      <c r="B12" s="164"/>
      <c r="C12" s="29" t="str">
        <f>IF(ISBLANK(N6),"",N6)</f>
        <v/>
      </c>
      <c r="D12" s="30" t="s">
        <v>56</v>
      </c>
      <c r="E12" s="31" t="str">
        <f>IF(ISBLANK(L6),"",L6)</f>
        <v/>
      </c>
      <c r="F12" s="29" t="str">
        <f>IF(ISBLANK(N8),"",N8)</f>
        <v/>
      </c>
      <c r="G12" s="30" t="s">
        <v>56</v>
      </c>
      <c r="H12" s="31" t="str">
        <f>IF(ISBLANK(L8),"",L8)</f>
        <v/>
      </c>
      <c r="I12" s="29" t="str">
        <f>IF(ISBLANK(N10),"",N10)</f>
        <v/>
      </c>
      <c r="J12" s="30" t="s">
        <v>56</v>
      </c>
      <c r="K12" s="31" t="str">
        <f>IF(ISBLANK(L10),"",L10)</f>
        <v/>
      </c>
      <c r="L12" s="147"/>
      <c r="M12" s="148"/>
      <c r="N12" s="149"/>
      <c r="O12" s="29"/>
      <c r="P12" s="30" t="s">
        <v>56</v>
      </c>
      <c r="Q12" s="31"/>
      <c r="R12" s="58"/>
      <c r="S12" s="30" t="s">
        <v>56</v>
      </c>
      <c r="T12" s="56"/>
      <c r="U12" s="29"/>
      <c r="V12" s="30" t="s">
        <v>56</v>
      </c>
      <c r="W12" s="31"/>
      <c r="X12" s="151"/>
      <c r="Y12" s="159"/>
      <c r="Z12" s="38"/>
      <c r="AA12" s="38"/>
      <c r="AB12" s="38"/>
      <c r="AC12" s="160"/>
    </row>
    <row r="13" spans="1:29" s="14" customFormat="1" ht="30" customHeight="1">
      <c r="A13" s="161">
        <f>TRANSPOSE(O4)</f>
        <v>5</v>
      </c>
      <c r="B13" s="163"/>
      <c r="C13" s="156" t="str">
        <f>IF(AND(ISNUMBER(C14),ISNUMBER(E14)),IF(C14=E14,Seadista!$B$6,IF(C14-E14&gt;0,Seadista!$B$4,Seadista!$B$5)),"Mängimata")</f>
        <v>Mängimata</v>
      </c>
      <c r="D13" s="157"/>
      <c r="E13" s="158"/>
      <c r="F13" s="156" t="str">
        <f>IF(AND(ISNUMBER(F14),ISNUMBER(H14)),IF(F14=H14,Seadista!$B$6,IF(F14-H14&gt;0,Seadista!$B$4,Seadista!$B$5)),"Mängimata")</f>
        <v>Mängimata</v>
      </c>
      <c r="G13" s="157"/>
      <c r="H13" s="158"/>
      <c r="I13" s="156" t="str">
        <f>IF(AND(ISNUMBER(I14),ISNUMBER(K14)),IF(I14=K14,Seadista!$B$6,IF(I14-K14&gt;0,Seadista!$B$4,Seadista!$B$5)),"Mängimata")</f>
        <v>Mängimata</v>
      </c>
      <c r="J13" s="157"/>
      <c r="K13" s="158"/>
      <c r="L13" s="156" t="str">
        <f>IF(AND(ISNUMBER(L14),ISNUMBER(N14)),IF(L14=N14,Seadista!$B$6,IF(L14-N14&gt;0,Seadista!$B$4,Seadista!$B$5)),"Mängimata")</f>
        <v>Mängimata</v>
      </c>
      <c r="M13" s="157"/>
      <c r="N13" s="158"/>
      <c r="O13" s="144"/>
      <c r="P13" s="145"/>
      <c r="Q13" s="146"/>
      <c r="R13" s="156" t="str">
        <f>IF(AND(ISNUMBER(R14),ISNUMBER(T14)),IF(R14=T14,Seadista!$B$6,IF(R14-T14&gt;0,Seadista!$B$4,Seadista!$B$5)),"Mängimata")</f>
        <v>Mängimata</v>
      </c>
      <c r="S13" s="157"/>
      <c r="T13" s="158"/>
      <c r="U13" s="156" t="str">
        <f>IF(AND(ISNUMBER(U14),ISNUMBER(W14)),IF(U14=W14,Seadista!$B$6,IF(U14-W14&gt;0,Seadista!$B$4,Seadista!$B$5)),"Mängimata")</f>
        <v>Mängimata</v>
      </c>
      <c r="V13" s="157"/>
      <c r="W13" s="158"/>
      <c r="X13" s="150">
        <f>SUMIF($C13:$U13,"&gt;=0")</f>
        <v>0</v>
      </c>
      <c r="Y13" s="152" t="str">
        <f>IF(AND(ISNUMBER(C14),ISNUMBER(E14),ISNUMBER(F14),ISNUMBER(H14),ISNUMBER(I14),ISNUMBER(K14),ISNUMBER(L14),ISNUMBER(N14),ISNUMBER(U14),ISNUMBER(W14),ISNUMBER(R14),ISNUMBER(T14)),C14-E14+F14-H14+I14-K14+L14-N14+U14-W14+R14-T14,"pooleli")</f>
        <v>pooleli</v>
      </c>
      <c r="Z13" s="38">
        <f>RANK($X13,$X$5:$X$18,-1)</f>
        <v>1</v>
      </c>
      <c r="AA13" s="38" t="e">
        <f>RANK($Y13,$Y$5:$Y$18,-1)*0.01</f>
        <v>#VALUE!</v>
      </c>
      <c r="AB13" s="38" t="e">
        <f>Z13+AA13</f>
        <v>#VALUE!</v>
      </c>
      <c r="AC13" s="154" t="str">
        <f>IF(AND(ISNUMBER($AB$5),ISNUMBER($AB$7),ISNUMBER($AB$9),ISNUMBER($AB$11),ISNUMBER($AB$13),ISNUMBER($AB$17)),RANK($AB13,$AB$5:$AB$18),"pooleli")</f>
        <v>pooleli</v>
      </c>
    </row>
    <row r="14" spans="1:29" s="14" customFormat="1" ht="30" customHeight="1">
      <c r="A14" s="162"/>
      <c r="B14" s="164"/>
      <c r="C14" s="29" t="str">
        <f>IF(ISBLANK(Q$6),"",Q$6)</f>
        <v/>
      </c>
      <c r="D14" s="30"/>
      <c r="E14" s="31" t="str">
        <f>IF(ISBLANK(O6),"",O6)</f>
        <v/>
      </c>
      <c r="F14" s="29" t="str">
        <f>IF(ISBLANK(Q8),"",Q8)</f>
        <v/>
      </c>
      <c r="G14" s="30" t="s">
        <v>56</v>
      </c>
      <c r="H14" s="31" t="str">
        <f>IF(ISBLANK(O8),"",O8)</f>
        <v/>
      </c>
      <c r="I14" s="29" t="str">
        <f>IF(ISBLANK(Q10),"",Q10)</f>
        <v/>
      </c>
      <c r="J14" s="30" t="s">
        <v>56</v>
      </c>
      <c r="K14" s="31" t="str">
        <f>IF(ISBLANK(O10),"",O10)</f>
        <v/>
      </c>
      <c r="L14" s="29" t="str">
        <f>IF(ISBLANK(Q12),"",Q12)</f>
        <v/>
      </c>
      <c r="M14" s="30" t="s">
        <v>56</v>
      </c>
      <c r="N14" s="31" t="str">
        <f>IF(ISBLANK(O12),"",O12)</f>
        <v/>
      </c>
      <c r="O14" s="147"/>
      <c r="P14" s="148"/>
      <c r="Q14" s="149"/>
      <c r="R14" s="58"/>
      <c r="S14" s="30" t="s">
        <v>56</v>
      </c>
      <c r="T14" s="56"/>
      <c r="U14" s="29"/>
      <c r="V14" s="30"/>
      <c r="W14" s="31"/>
      <c r="X14" s="151"/>
      <c r="Y14" s="159"/>
      <c r="Z14" s="38"/>
      <c r="AA14" s="38"/>
      <c r="AB14" s="38"/>
      <c r="AC14" s="160"/>
    </row>
    <row r="15" spans="1:29" s="14" customFormat="1" ht="30" customHeight="1">
      <c r="A15" s="161">
        <f>TRANSPOSE(R4)</f>
        <v>6</v>
      </c>
      <c r="B15" s="163"/>
      <c r="C15" s="156" t="str">
        <f>IF(AND(ISNUMBER(C16),ISNUMBER(E16)),IF(C16=E16,Seadista!$B$6,IF(C16-E16&gt;0,Seadista!$B$4,Seadista!$B$5)),"Mängimata")</f>
        <v>Mängimata</v>
      </c>
      <c r="D15" s="157"/>
      <c r="E15" s="158"/>
      <c r="F15" s="156" t="str">
        <f>IF(AND(ISNUMBER(F16),ISNUMBER(H16)),IF(F16=H16,Seadista!$B$6,IF(F16-H16&gt;0,Seadista!$B$4,Seadista!$B$5)),"Mängimata")</f>
        <v>Mängimata</v>
      </c>
      <c r="G15" s="157"/>
      <c r="H15" s="158"/>
      <c r="I15" s="156" t="str">
        <f>IF(AND(ISNUMBER(I16),ISNUMBER(K16)),IF(I16=K16,Seadista!$B$6,IF(I16-K16&gt;0,Seadista!$B$4,Seadista!$B$5)),"Mängimata")</f>
        <v>Mängimata</v>
      </c>
      <c r="J15" s="157"/>
      <c r="K15" s="158"/>
      <c r="L15" s="156" t="str">
        <f>IF(AND(ISNUMBER(L16),ISNUMBER(N16)),IF(L16=N16,Seadista!$B$6,IF(L16-N16&gt;0,Seadista!$B$4,Seadista!$B$5)),"Mängimata")</f>
        <v>Mängimata</v>
      </c>
      <c r="M15" s="157"/>
      <c r="N15" s="158"/>
      <c r="O15" s="156" t="str">
        <f>IF(AND(ISNUMBER(O16),ISNUMBER(Q16)),IF(O16=Q16,Seadista!$B$6,IF(O16-Q16&gt;0,Seadista!$B$4,Seadista!$B$5)),"Mängimata")</f>
        <v>Mängimata</v>
      </c>
      <c r="P15" s="157"/>
      <c r="Q15" s="158"/>
      <c r="R15" s="57"/>
      <c r="S15" s="57"/>
      <c r="T15" s="57"/>
      <c r="U15" s="156" t="str">
        <f>IF(AND(ISNUMBER(U16),ISNUMBER(W16)),IF(U16=W16,Seadista!$B$6,IF(U16-W16&gt;0,Seadista!$B$4,Seadista!$B$5)),"Mängimata")</f>
        <v>Mängimata</v>
      </c>
      <c r="V15" s="157"/>
      <c r="W15" s="158"/>
      <c r="X15" s="150">
        <f>SUMIF($C15:$U15,"&gt;=0")</f>
        <v>0</v>
      </c>
      <c r="Y15" s="152" t="str">
        <f>IF(AND(ISNUMBER(C16),ISNUMBER(E16),ISNUMBER(F16),ISNUMBER(H16),ISNUMBER(I16),ISNUMBER(K16),ISNUMBER(L16),ISNUMBER(N16),ISNUMBER(U16),ISNUMBER(W16),ISNUMBER(O16),ISNUMBER(Q16)),C16-E16+F16-H16+I16-K16+L16-N16+U16-W16+O16-Q16,"pooleli")</f>
        <v>pooleli</v>
      </c>
      <c r="Z15" s="38">
        <f>RANK($X15,$X$5:$X$18,-1)</f>
        <v>1</v>
      </c>
      <c r="AA15" s="38" t="e">
        <f>RANK($Y15,$Y$5:$Y$18,-1)*0.01</f>
        <v>#VALUE!</v>
      </c>
      <c r="AB15" s="38" t="e">
        <f>Z15+AA15</f>
        <v>#VALUE!</v>
      </c>
      <c r="AC15" s="154" t="str">
        <f>IF(AND(ISNUMBER($AB$5),ISNUMBER($AB$7),ISNUMBER($AB$9),ISNUMBER($AB$11),ISNUMBER($AB$13),ISNUMBER($AB$17)),RANK($AB15,$AB$5:$AB$18),"pooleli")</f>
        <v>pooleli</v>
      </c>
    </row>
    <row r="16" spans="1:29" s="14" customFormat="1" ht="30" customHeight="1">
      <c r="A16" s="162"/>
      <c r="B16" s="164"/>
      <c r="C16" s="29" t="str">
        <f>IF(ISBLANK(T$6),"",T$6)</f>
        <v/>
      </c>
      <c r="D16" s="30"/>
      <c r="E16" s="31" t="str">
        <f>IF(ISBLANK(R6),"",R6)</f>
        <v/>
      </c>
      <c r="F16" s="29" t="str">
        <f>IF(ISBLANK(T8),"",T8)</f>
        <v/>
      </c>
      <c r="G16" s="30" t="s">
        <v>56</v>
      </c>
      <c r="H16" s="31" t="str">
        <f>IF(ISBLANK(R8),"",R8)</f>
        <v/>
      </c>
      <c r="I16" s="29" t="str">
        <f>IF(ISBLANK(T10),"",T10)</f>
        <v/>
      </c>
      <c r="J16" s="30" t="s">
        <v>56</v>
      </c>
      <c r="K16" s="31" t="str">
        <f>IF(ISBLANK(R10),"",R10)</f>
        <v/>
      </c>
      <c r="L16" s="29" t="str">
        <f>IF(ISBLANK(T12),"",T12)</f>
        <v/>
      </c>
      <c r="M16" s="30" t="s">
        <v>56</v>
      </c>
      <c r="N16" s="31" t="str">
        <f>IF(ISBLANK(R12),"",R12)</f>
        <v/>
      </c>
      <c r="O16" s="29" t="str">
        <f>IF(ISBLANK(T14),"",T14)</f>
        <v/>
      </c>
      <c r="P16" s="30" t="s">
        <v>56</v>
      </c>
      <c r="Q16" s="31" t="str">
        <f>IF(ISBLANK(R14),"",R14)</f>
        <v/>
      </c>
      <c r="R16" s="57"/>
      <c r="S16" s="57"/>
      <c r="T16" s="57"/>
      <c r="U16" s="29"/>
      <c r="V16" s="30" t="s">
        <v>56</v>
      </c>
      <c r="W16" s="31"/>
      <c r="X16" s="151"/>
      <c r="Y16" s="159"/>
      <c r="Z16" s="38"/>
      <c r="AA16" s="38"/>
      <c r="AB16" s="38"/>
      <c r="AC16" s="160"/>
    </row>
    <row r="17" spans="1:29" s="16" customFormat="1" ht="30" customHeight="1">
      <c r="A17" s="161">
        <f>TRANSPOSE(U4)</f>
        <v>7</v>
      </c>
      <c r="B17" s="163"/>
      <c r="C17" s="156" t="str">
        <f>IF(AND(ISNUMBER(C18),ISNUMBER(E18)),IF(C18=E18,Seadista!$B$6,IF(C18-E18&gt;0,Seadista!$B$4,Seadista!$B$5)),"Mängimata")</f>
        <v>Mängimata</v>
      </c>
      <c r="D17" s="157"/>
      <c r="E17" s="158"/>
      <c r="F17" s="156" t="str">
        <f>IF(AND(ISNUMBER(F18),ISNUMBER(H18)),IF(F18=H18,Seadista!$B$6,IF(F18-H18&gt;0,Seadista!$B$4,Seadista!$B$5)),"Mängimata")</f>
        <v>Mängimata</v>
      </c>
      <c r="G17" s="157"/>
      <c r="H17" s="158"/>
      <c r="I17" s="156" t="str">
        <f>IF(AND(ISNUMBER(I18),ISNUMBER(K18)),IF(I18=K18,Seadista!$B$6,IF(I18-K18&gt;0,Seadista!$B$4,Seadista!$B$5)),"Mängimata")</f>
        <v>Mängimata</v>
      </c>
      <c r="J17" s="157"/>
      <c r="K17" s="158"/>
      <c r="L17" s="156" t="str">
        <f>IF(AND(ISNUMBER(L18),ISNUMBER(N18)),IF(L18=N18,Seadista!$B$6,IF(L18-N18&gt;0,Seadista!$B$4,Seadista!$B$5)),"Mängimata")</f>
        <v>Mängimata</v>
      </c>
      <c r="M17" s="157"/>
      <c r="N17" s="158"/>
      <c r="O17" s="156" t="str">
        <f>IF(AND(ISNUMBER(O18),ISNUMBER(Q18)),IF(O18=Q18,Seadista!$B$6,IF(O18-Q18&gt;0,Seadista!$B$4,Seadista!$B$5)),"Mängimata")</f>
        <v>Mängimata</v>
      </c>
      <c r="P17" s="157"/>
      <c r="Q17" s="158"/>
      <c r="R17" s="156" t="str">
        <f>IF(AND(ISNUMBER(R18),ISNUMBER(T18)),IF(R18=T18,Seadista!$B$6,IF(R18-T18&gt;0,Seadista!$B$4,Seadista!$B$5)),"Mängimata")</f>
        <v>Mängimata</v>
      </c>
      <c r="S17" s="157"/>
      <c r="T17" s="158"/>
      <c r="U17" s="144"/>
      <c r="V17" s="145"/>
      <c r="W17" s="146"/>
      <c r="X17" s="150">
        <f>SUMIF($C17:$V17,"&gt;=0")</f>
        <v>0</v>
      </c>
      <c r="Y17" s="152" t="str">
        <f>IF(AND(ISNUMBER(C18),ISNUMBER(E18),ISNUMBER(F18),ISNUMBER(H18),ISNUMBER(I18),ISNUMBER(K18),ISNUMBER(L18),ISNUMBER(N18),ISNUMBER(O18),ISNUMBER(Q18),ISNUMBER(R18),ISNUMBER(T18)),C18-E18+F18-H18+I18-K18+L18-N18+O18-Q18+R18-T18,"pooleli")</f>
        <v>pooleli</v>
      </c>
      <c r="Z17" s="39">
        <f>RANK($X17,$X$5:$X$18,-1)</f>
        <v>1</v>
      </c>
      <c r="AA17" s="38" t="e">
        <f>RANK($Y17,$Y$5:$Y$18,-1)*0.01</f>
        <v>#VALUE!</v>
      </c>
      <c r="AB17" s="40" t="e">
        <f>Z17+AA17</f>
        <v>#VALUE!</v>
      </c>
      <c r="AC17" s="154" t="str">
        <f>IF(AND(ISNUMBER($AB$5),ISNUMBER($AB$7),ISNUMBER($AB$9),ISNUMBER($AB$11),ISNUMBER($AB$13),ISNUMBER($AB$17)),RANK($AB17,$AB$5:$AB$18),"pooleli")</f>
        <v>pooleli</v>
      </c>
    </row>
    <row r="18" spans="1:29" s="16" customFormat="1" ht="30" customHeight="1">
      <c r="A18" s="162"/>
      <c r="B18" s="164"/>
      <c r="C18" s="29" t="str">
        <f>IF(ISBLANK(W$6),"",W$6)</f>
        <v/>
      </c>
      <c r="D18" s="30" t="s">
        <v>56</v>
      </c>
      <c r="E18" s="31" t="str">
        <f>IF(ISBLANK(U$6),"",U$6)</f>
        <v/>
      </c>
      <c r="F18" s="29" t="str">
        <f>IF(ISBLANK(W8),"",W8)</f>
        <v/>
      </c>
      <c r="G18" s="30" t="s">
        <v>56</v>
      </c>
      <c r="H18" s="31" t="str">
        <f>IF(ISBLANK(U8),"",U8)</f>
        <v/>
      </c>
      <c r="I18" s="29" t="str">
        <f>IF(ISBLANK(W10),"",W10)</f>
        <v/>
      </c>
      <c r="J18" s="30" t="s">
        <v>56</v>
      </c>
      <c r="K18" s="31" t="str">
        <f>IF(ISBLANK(U10),"",U10)</f>
        <v/>
      </c>
      <c r="L18" s="29" t="str">
        <f>IF(ISBLANK(W12),"",W12)</f>
        <v/>
      </c>
      <c r="M18" s="30" t="s">
        <v>56</v>
      </c>
      <c r="N18" s="31" t="str">
        <f>IF(ISBLANK(U12),"",U12)</f>
        <v/>
      </c>
      <c r="O18" s="29" t="str">
        <f>IF(ISBLANK(W14),"",W14)</f>
        <v/>
      </c>
      <c r="P18" s="30" t="s">
        <v>56</v>
      </c>
      <c r="Q18" s="31" t="str">
        <f>IF(ISBLANK(U14),"",U14)</f>
        <v/>
      </c>
      <c r="R18" s="29" t="str">
        <f>IF(ISBLANK(W16),"",W16)</f>
        <v/>
      </c>
      <c r="S18" s="30" t="s">
        <v>56</v>
      </c>
      <c r="T18" s="31" t="str">
        <f>IF(ISBLANK(U16),"",U16)</f>
        <v/>
      </c>
      <c r="U18" s="147"/>
      <c r="V18" s="148"/>
      <c r="W18" s="149"/>
      <c r="X18" s="151"/>
      <c r="Y18" s="153"/>
      <c r="Z18" s="36"/>
      <c r="AA18" s="36"/>
      <c r="AB18" s="36"/>
      <c r="AC18" s="155"/>
    </row>
  </sheetData>
  <mergeCells count="91">
    <mergeCell ref="B5:B6"/>
    <mergeCell ref="C5:E6"/>
    <mergeCell ref="F5:H5"/>
    <mergeCell ref="A5:A6"/>
    <mergeCell ref="A3:AC3"/>
    <mergeCell ref="C4:E4"/>
    <mergeCell ref="F4:H4"/>
    <mergeCell ref="I4:K4"/>
    <mergeCell ref="L4:N4"/>
    <mergeCell ref="O4:Q4"/>
    <mergeCell ref="U4:W4"/>
    <mergeCell ref="R4:T4"/>
    <mergeCell ref="AC5:AC6"/>
    <mergeCell ref="A7:A8"/>
    <mergeCell ref="B7:B8"/>
    <mergeCell ref="C7:E7"/>
    <mergeCell ref="F7:H8"/>
    <mergeCell ref="AC7:AC8"/>
    <mergeCell ref="L11:N12"/>
    <mergeCell ref="R11:T11"/>
    <mergeCell ref="L5:N5"/>
    <mergeCell ref="O5:Q5"/>
    <mergeCell ref="R5:T5"/>
    <mergeCell ref="Y7:Y8"/>
    <mergeCell ref="Y5:Y6"/>
    <mergeCell ref="L9:N9"/>
    <mergeCell ref="U7:W7"/>
    <mergeCell ref="I9:K10"/>
    <mergeCell ref="I7:K7"/>
    <mergeCell ref="R7:T7"/>
    <mergeCell ref="I5:K5"/>
    <mergeCell ref="L7:N7"/>
    <mergeCell ref="O7:Q7"/>
    <mergeCell ref="X7:X8"/>
    <mergeCell ref="U5:W5"/>
    <mergeCell ref="X5:X6"/>
    <mergeCell ref="I11:K11"/>
    <mergeCell ref="A9:A10"/>
    <mergeCell ref="B9:B10"/>
    <mergeCell ref="C9:E9"/>
    <mergeCell ref="F9:H9"/>
    <mergeCell ref="A11:A12"/>
    <mergeCell ref="B11:B12"/>
    <mergeCell ref="C11:E11"/>
    <mergeCell ref="F11:H11"/>
    <mergeCell ref="U13:W13"/>
    <mergeCell ref="AC11:AC12"/>
    <mergeCell ref="O9:Q9"/>
    <mergeCell ref="U9:W9"/>
    <mergeCell ref="X9:X10"/>
    <mergeCell ref="Y9:Y10"/>
    <mergeCell ref="AC9:AC10"/>
    <mergeCell ref="R9:T9"/>
    <mergeCell ref="X11:X12"/>
    <mergeCell ref="O11:Q11"/>
    <mergeCell ref="U11:W11"/>
    <mergeCell ref="Y11:Y12"/>
    <mergeCell ref="B13:B14"/>
    <mergeCell ref="C13:E13"/>
    <mergeCell ref="F13:H13"/>
    <mergeCell ref="I17:K17"/>
    <mergeCell ref="A13:A14"/>
    <mergeCell ref="A15:A16"/>
    <mergeCell ref="B15:B16"/>
    <mergeCell ref="I13:K13"/>
    <mergeCell ref="C15:E15"/>
    <mergeCell ref="A17:A18"/>
    <mergeCell ref="B17:B18"/>
    <mergeCell ref="C17:E17"/>
    <mergeCell ref="F17:H17"/>
    <mergeCell ref="I15:K15"/>
    <mergeCell ref="X15:X16"/>
    <mergeCell ref="L15:N15"/>
    <mergeCell ref="U15:W15"/>
    <mergeCell ref="F15:H15"/>
    <mergeCell ref="Y17:Y18"/>
    <mergeCell ref="L13:N13"/>
    <mergeCell ref="O15:Q15"/>
    <mergeCell ref="AC17:AC18"/>
    <mergeCell ref="R17:T17"/>
    <mergeCell ref="U17:W18"/>
    <mergeCell ref="Y13:Y14"/>
    <mergeCell ref="AC13:AC14"/>
    <mergeCell ref="Y15:Y16"/>
    <mergeCell ref="AC15:AC16"/>
    <mergeCell ref="L17:N17"/>
    <mergeCell ref="O17:Q17"/>
    <mergeCell ref="X13:X14"/>
    <mergeCell ref="R13:T13"/>
    <mergeCell ref="O13:Q14"/>
    <mergeCell ref="X17:X18"/>
  </mergeCells>
  <phoneticPr fontId="12" type="noConversion"/>
  <printOptions horizontalCentered="1"/>
  <pageMargins left="0.51181102362204722" right="0.27559055118110237" top="0.74803149606299213" bottom="0.51181102362204722" header="0.31496062992125984" footer="0.31496062992125984"/>
  <pageSetup paperSize="9" scale="94"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2"/>
  <sheetViews>
    <sheetView topLeftCell="A2" zoomScale="90" zoomScaleNormal="90" workbookViewId="0">
      <selection activeCell="I9" sqref="I9:K10"/>
    </sheetView>
  </sheetViews>
  <sheetFormatPr defaultColWidth="8.7109375" defaultRowHeight="15.75"/>
  <cols>
    <col min="1" max="1" width="4.7109375" customWidth="1"/>
    <col min="2" max="2" width="26.7109375" style="16" customWidth="1"/>
    <col min="3" max="3" width="4.7109375" style="17" customWidth="1"/>
    <col min="4" max="4" width="2" style="17" customWidth="1"/>
    <col min="5" max="6" width="4.7109375" style="17" customWidth="1"/>
    <col min="7" max="7" width="2" style="17" customWidth="1"/>
    <col min="8" max="9" width="4.7109375" style="17" customWidth="1"/>
    <col min="10" max="10" width="2" style="17" customWidth="1"/>
    <col min="11" max="11" width="4.7109375" style="17" customWidth="1"/>
    <col min="12" max="12" width="4.7109375" style="16" customWidth="1"/>
    <col min="13" max="13" width="2" style="16" customWidth="1"/>
    <col min="14" max="14" width="4.7109375" style="16" customWidth="1"/>
    <col min="15" max="16" width="10.7109375" style="16" customWidth="1"/>
    <col min="17" max="19" width="14.42578125" style="18" hidden="1" customWidth="1"/>
    <col min="20" max="20" width="10.7109375" style="18" customWidth="1"/>
  </cols>
  <sheetData>
    <row r="1" spans="1:20" s="15" customFormat="1" ht="52.5" customHeight="1">
      <c r="B1" s="90" t="str">
        <f>TRANSPOSE(Seadista!A9)</f>
        <v>Tallinn Handball Cup 2015</v>
      </c>
      <c r="N1" s="14"/>
      <c r="O1" s="14"/>
      <c r="P1" s="14"/>
      <c r="Q1" s="14"/>
    </row>
    <row r="2" spans="1:20" s="16" customFormat="1" ht="37.5" customHeight="1">
      <c r="B2" s="92" t="str">
        <f>TRANSPOSE(Seadista!A12)</f>
        <v>Tallinn, June 6-8 2015</v>
      </c>
      <c r="C2" s="17"/>
      <c r="D2" s="17"/>
      <c r="E2" s="17"/>
      <c r="F2" s="17"/>
      <c r="G2" s="17"/>
      <c r="H2" s="17"/>
      <c r="I2" s="17"/>
      <c r="J2" s="17"/>
      <c r="K2" s="17"/>
      <c r="N2" s="18"/>
      <c r="O2" s="18"/>
      <c r="P2" s="18"/>
      <c r="Q2" s="18"/>
    </row>
    <row r="3" spans="1:20" s="19" customFormat="1" ht="30" customHeight="1">
      <c r="A3" s="166" t="s">
        <v>248</v>
      </c>
      <c r="B3" s="167"/>
      <c r="C3" s="167"/>
      <c r="D3" s="167"/>
      <c r="E3" s="167"/>
      <c r="F3" s="167"/>
      <c r="G3" s="167"/>
      <c r="H3" s="167"/>
      <c r="I3" s="167"/>
      <c r="J3" s="167"/>
      <c r="K3" s="167"/>
      <c r="L3" s="167"/>
      <c r="M3" s="167"/>
      <c r="N3" s="167"/>
      <c r="O3" s="167"/>
      <c r="P3" s="167"/>
      <c r="Q3" s="167"/>
      <c r="R3" s="167"/>
      <c r="S3" s="167"/>
      <c r="T3" s="168"/>
    </row>
    <row r="4" spans="1:20" s="20" customFormat="1" ht="23.25" customHeight="1">
      <c r="A4" s="52"/>
      <c r="B4" s="53" t="s">
        <v>50</v>
      </c>
      <c r="C4" s="169">
        <v>1</v>
      </c>
      <c r="D4" s="170"/>
      <c r="E4" s="171"/>
      <c r="F4" s="169">
        <v>2</v>
      </c>
      <c r="G4" s="170"/>
      <c r="H4" s="171"/>
      <c r="I4" s="169">
        <v>3</v>
      </c>
      <c r="J4" s="170"/>
      <c r="K4" s="171"/>
      <c r="L4" s="169">
        <v>4</v>
      </c>
      <c r="M4" s="170"/>
      <c r="N4" s="171"/>
      <c r="O4" s="25" t="s">
        <v>51</v>
      </c>
      <c r="P4" s="25" t="s">
        <v>52</v>
      </c>
      <c r="Q4" s="55" t="s">
        <v>53</v>
      </c>
      <c r="R4" s="55" t="s">
        <v>54</v>
      </c>
      <c r="S4" s="55"/>
      <c r="T4" s="25" t="s">
        <v>55</v>
      </c>
    </row>
    <row r="5" spans="1:20" s="14" customFormat="1" ht="30" customHeight="1">
      <c r="A5" s="161">
        <f>TRANSPOSE(C4)</f>
        <v>1</v>
      </c>
      <c r="B5" s="163" t="s">
        <v>249</v>
      </c>
      <c r="C5" s="144"/>
      <c r="D5" s="145"/>
      <c r="E5" s="146"/>
      <c r="F5" s="172">
        <f>IF(AND(ISNUMBER(F6),ISNUMBER(H6)),IF(F6=H6,Seadista!B6,IF(F6-H6&gt;0,Seadista!B4,Seadista!B5)),"Mängimata")</f>
        <v>0</v>
      </c>
      <c r="G5" s="173"/>
      <c r="H5" s="174"/>
      <c r="I5" s="172">
        <f>IF(AND(ISNUMBER(I6),ISNUMBER(K6)),IF(I6=K6,Seadista!B6,IF(I6-K6&gt;0,Seadista!B4,Seadista!B5)),"Mängimata")</f>
        <v>0</v>
      </c>
      <c r="J5" s="173"/>
      <c r="K5" s="174"/>
      <c r="L5" s="172">
        <f>IF(AND(ISNUMBER(L6),ISNUMBER(N6)),IF(L6=N6,Seadista!B6,IF(L6-N6&gt;0,Seadista!B4,Seadista!B5)),"Mängimata")</f>
        <v>0</v>
      </c>
      <c r="M5" s="173"/>
      <c r="N5" s="174"/>
      <c r="O5" s="150">
        <f>SUMIF(C5:L5,"&gt;=0")</f>
        <v>0</v>
      </c>
      <c r="P5" s="152">
        <f>IF(AND(ISNUMBER(F6),ISNUMBER(H6),ISNUMBER(I6),ISNUMBER(K6),ISNUMBER(L6),ISNUMBER(N6)),F6-H6+I6-K6+L6-N6,"pooleli")</f>
        <v>-30</v>
      </c>
      <c r="Q5" s="42">
        <f>RANK($O5,$O$5:$O$12,-1)</f>
        <v>1</v>
      </c>
      <c r="R5" s="42">
        <f>RANK($P5,$P$5:$P$12,-1)*0.01</f>
        <v>0.01</v>
      </c>
      <c r="S5" s="42">
        <f>Q5+R5</f>
        <v>1.01</v>
      </c>
      <c r="T5" s="154">
        <f>IF(AND(ISNUMBER($S$5),ISNUMBER($S$7),ISNUMBER($S$9),ISNUMBER($S$11)),RANK($S5,$S$5:$S$12),"pooleli")</f>
        <v>4</v>
      </c>
    </row>
    <row r="6" spans="1:20" s="14" customFormat="1" ht="30" customHeight="1">
      <c r="A6" s="162"/>
      <c r="B6" s="164"/>
      <c r="C6" s="147"/>
      <c r="D6" s="148"/>
      <c r="E6" s="149"/>
      <c r="F6" s="43">
        <v>0</v>
      </c>
      <c r="G6" s="44" t="s">
        <v>56</v>
      </c>
      <c r="H6" s="45">
        <v>10</v>
      </c>
      <c r="I6" s="43">
        <v>0</v>
      </c>
      <c r="J6" s="44" t="s">
        <v>56</v>
      </c>
      <c r="K6" s="45">
        <v>10</v>
      </c>
      <c r="L6" s="43">
        <v>0</v>
      </c>
      <c r="M6" s="44" t="s">
        <v>56</v>
      </c>
      <c r="N6" s="45">
        <v>10</v>
      </c>
      <c r="O6" s="151"/>
      <c r="P6" s="153"/>
      <c r="Q6" s="46"/>
      <c r="R6" s="46"/>
      <c r="S6" s="46"/>
      <c r="T6" s="155"/>
    </row>
    <row r="7" spans="1:20" s="14" customFormat="1" ht="30" customHeight="1">
      <c r="A7" s="161">
        <f>TRANSPOSE(F4)</f>
        <v>2</v>
      </c>
      <c r="B7" s="163" t="s">
        <v>244</v>
      </c>
      <c r="C7" s="172">
        <f>IF(AND(ISNUMBER(C8),ISNUMBER(E8)),IF(C8=E8,Seadista!B6,IF(C8-E8&gt;0,Seadista!B4,Seadista!B5)),"Mängimata")</f>
        <v>2</v>
      </c>
      <c r="D7" s="173"/>
      <c r="E7" s="174"/>
      <c r="F7" s="144"/>
      <c r="G7" s="145"/>
      <c r="H7" s="146"/>
      <c r="I7" s="172">
        <f>IF(AND(ISNUMBER(I8),ISNUMBER(K8)),IF(I8=K8,Seadista!B6,IF(I8-K8&gt;0,Seadista!B4,Seadista!B5)),"Mängimata")</f>
        <v>2</v>
      </c>
      <c r="J7" s="173"/>
      <c r="K7" s="174"/>
      <c r="L7" s="172">
        <f>IF(AND(ISNUMBER(L8),ISNUMBER(N8)),IF(L8=N8,Seadista!B6,IF(L8-N8&gt;0,Seadista!B4,Seadista!B5)),"Mängimata")</f>
        <v>2</v>
      </c>
      <c r="M7" s="173"/>
      <c r="N7" s="174"/>
      <c r="O7" s="150">
        <f>SUMIF(C7:L7,"&gt;=0")</f>
        <v>6</v>
      </c>
      <c r="P7" s="152">
        <f>IF(AND(ISNUMBER(C8),ISNUMBER(E8),ISNUMBER(I8),ISNUMBER(K8),ISNUMBER(L8),ISNUMBER(N8)),C8-E8+I8-K8+L8-N8,"pooleli")</f>
        <v>32</v>
      </c>
      <c r="Q7" s="42">
        <f>RANK($O7,$O$5:$O$12,-1)</f>
        <v>4</v>
      </c>
      <c r="R7" s="42">
        <f>RANK($P7,$P$5:$P$12,-1)*0.01</f>
        <v>0.04</v>
      </c>
      <c r="S7" s="42">
        <f>Q7+R7</f>
        <v>4.04</v>
      </c>
      <c r="T7" s="154">
        <f>IF(AND(ISNUMBER($S$5),ISNUMBER($S$7),ISNUMBER($S$9),ISNUMBER($S$11)),RANK($S7,$S$5:$S$12),"pooleli")</f>
        <v>1</v>
      </c>
    </row>
    <row r="8" spans="1:20" s="14" customFormat="1" ht="30" customHeight="1">
      <c r="A8" s="162"/>
      <c r="B8" s="164"/>
      <c r="C8" s="43">
        <f>IF(ISBLANK(H6),"",H6)</f>
        <v>10</v>
      </c>
      <c r="D8" s="47" t="s">
        <v>56</v>
      </c>
      <c r="E8" s="45">
        <f>IF(ISBLANK(F6),"",F6)</f>
        <v>0</v>
      </c>
      <c r="F8" s="147"/>
      <c r="G8" s="148"/>
      <c r="H8" s="149"/>
      <c r="I8" s="43">
        <v>28</v>
      </c>
      <c r="J8" s="44" t="s">
        <v>56</v>
      </c>
      <c r="K8" s="45">
        <v>9</v>
      </c>
      <c r="L8" s="43">
        <v>18</v>
      </c>
      <c r="M8" s="44" t="s">
        <v>56</v>
      </c>
      <c r="N8" s="45">
        <v>15</v>
      </c>
      <c r="O8" s="151"/>
      <c r="P8" s="153"/>
      <c r="Q8" s="46"/>
      <c r="R8" s="42"/>
      <c r="S8" s="42"/>
      <c r="T8" s="155"/>
    </row>
    <row r="9" spans="1:20" s="14" customFormat="1" ht="30" customHeight="1">
      <c r="A9" s="161">
        <f>TRANSPOSE(I4)</f>
        <v>3</v>
      </c>
      <c r="B9" s="163" t="s">
        <v>250</v>
      </c>
      <c r="C9" s="172">
        <f>IF(AND(ISNUMBER(C10),ISNUMBER(E10)),IF(C10=E10,Seadista!B6,IF(C10-E10&gt;0,Seadista!B4,Seadista!B5)),"Mängimata")</f>
        <v>2</v>
      </c>
      <c r="D9" s="173"/>
      <c r="E9" s="174"/>
      <c r="F9" s="172">
        <f>IF(AND(ISNUMBER(F10),ISNUMBER(H10)),IF(F10=H10,Seadista!B6,IF(F10-H10&gt;0,Seadista!B4,Seadista!B5)),"Mängimata")</f>
        <v>0</v>
      </c>
      <c r="G9" s="173"/>
      <c r="H9" s="174"/>
      <c r="I9" s="144"/>
      <c r="J9" s="145"/>
      <c r="K9" s="146"/>
      <c r="L9" s="172">
        <f>IF(AND(ISNUMBER(L10),ISNUMBER(N10)),IF(L10=N10,Seadista!B6,IF(L10-N10&gt;0,Seadista!B4,Seadista!B5)),"Mängimata")</f>
        <v>0</v>
      </c>
      <c r="M9" s="173"/>
      <c r="N9" s="174"/>
      <c r="O9" s="150">
        <f>SUMIF(C9:L9,"&gt;=0")</f>
        <v>2</v>
      </c>
      <c r="P9" s="152">
        <f>IF(AND(ISNUMBER(C10),ISNUMBER(E10),ISNUMBER(F10),ISNUMBER(H10),ISNUMBER(L10),ISNUMBER(N10)),C10-E10+F10-H10+L10-N10,"pooleli")</f>
        <v>-17</v>
      </c>
      <c r="Q9" s="42">
        <f>RANK($O9,$O$5:$O$12,-1)</f>
        <v>2</v>
      </c>
      <c r="R9" s="42">
        <f>RANK($P9,$P$5:$P$12,-1)*0.01</f>
        <v>0.02</v>
      </c>
      <c r="S9" s="42">
        <f>Q9+R9</f>
        <v>2.02</v>
      </c>
      <c r="T9" s="154">
        <f>IF(AND(ISNUMBER($S$5),ISNUMBER($S$7),ISNUMBER($S$9),ISNUMBER($S$11)),RANK($S9,$S$5:$S$12),"pooleli")</f>
        <v>3</v>
      </c>
    </row>
    <row r="10" spans="1:20" s="14" customFormat="1" ht="30" customHeight="1">
      <c r="A10" s="162"/>
      <c r="B10" s="164"/>
      <c r="C10" s="43">
        <f>IF(ISBLANK(K6),"",K6)</f>
        <v>10</v>
      </c>
      <c r="D10" s="44" t="s">
        <v>56</v>
      </c>
      <c r="E10" s="45">
        <f>IF(ISBLANK(I6),"",I6)</f>
        <v>0</v>
      </c>
      <c r="F10" s="43">
        <f>IF(ISBLANK(K8),"",K8)</f>
        <v>9</v>
      </c>
      <c r="G10" s="44" t="s">
        <v>56</v>
      </c>
      <c r="H10" s="45">
        <f>IF(ISBLANK(I8),"",I8)</f>
        <v>28</v>
      </c>
      <c r="I10" s="147"/>
      <c r="J10" s="148"/>
      <c r="K10" s="149"/>
      <c r="L10" s="43">
        <v>17</v>
      </c>
      <c r="M10" s="44" t="s">
        <v>56</v>
      </c>
      <c r="N10" s="45">
        <v>25</v>
      </c>
      <c r="O10" s="151"/>
      <c r="P10" s="153"/>
      <c r="Q10" s="46"/>
      <c r="R10" s="42"/>
      <c r="S10" s="42"/>
      <c r="T10" s="155"/>
    </row>
    <row r="11" spans="1:20" s="14" customFormat="1" ht="30" customHeight="1">
      <c r="A11" s="161">
        <f>TRANSPOSE(L4)</f>
        <v>4</v>
      </c>
      <c r="B11" s="163" t="s">
        <v>251</v>
      </c>
      <c r="C11" s="172">
        <f>IF(AND(ISNUMBER(C12),ISNUMBER(E12)),IF(C12=E12,Seadista!B6,IF(C12-E12&gt;0,Seadista!B4,Seadista!B5)),"Mängimata")</f>
        <v>2</v>
      </c>
      <c r="D11" s="173"/>
      <c r="E11" s="174"/>
      <c r="F11" s="172">
        <f>IF(AND(ISNUMBER(F12),ISNUMBER(H12)),IF(F12=H12,Seadista!B6,IF(F12-H12&gt;0,Seadista!B4,Seadista!B5)),"Mängimata")</f>
        <v>0</v>
      </c>
      <c r="G11" s="173"/>
      <c r="H11" s="174"/>
      <c r="I11" s="172">
        <f>IF(AND(ISNUMBER(I12),ISNUMBER(K12)),IF(I12=K12,Seadista!B6,IF(I12-K12&gt;0,Seadista!B4,Seadista!B5)),"Mängimata")</f>
        <v>2</v>
      </c>
      <c r="J11" s="173"/>
      <c r="K11" s="174"/>
      <c r="L11" s="144"/>
      <c r="M11" s="145"/>
      <c r="N11" s="146"/>
      <c r="O11" s="150">
        <f>SUMIF(C11:M11,"&gt;=0")</f>
        <v>4</v>
      </c>
      <c r="P11" s="175">
        <f>IF(AND(ISNUMBER(C12),ISNUMBER(E12),ISNUMBER(F12),ISNUMBER(H12),ISNUMBER(I12),ISNUMBER(K12)),C12-E12+F12-H12+I12-K12,"pooleli")</f>
        <v>15</v>
      </c>
      <c r="Q11" s="46">
        <f>RANK($O11,$O$5:$O$12,-1)</f>
        <v>3</v>
      </c>
      <c r="R11" s="42">
        <f>RANK($P11,$P$5:$P$12,-1)*0.01</f>
        <v>0.03</v>
      </c>
      <c r="S11" s="42">
        <f>Q11+R11</f>
        <v>3.03</v>
      </c>
      <c r="T11" s="154">
        <f>IF(AND(ISNUMBER($S$5),ISNUMBER($S$7),ISNUMBER($S$9),ISNUMBER($S$11)),RANK($S11,$S$5:$S$12),"pooleli")</f>
        <v>2</v>
      </c>
    </row>
    <row r="12" spans="1:20" s="14" customFormat="1" ht="30" customHeight="1">
      <c r="A12" s="162"/>
      <c r="B12" s="164"/>
      <c r="C12" s="43">
        <f>IF(ISBLANK(N6),"",N6)</f>
        <v>10</v>
      </c>
      <c r="D12" s="44" t="s">
        <v>56</v>
      </c>
      <c r="E12" s="45">
        <f>IF(ISBLANK(L6),"",L6)</f>
        <v>0</v>
      </c>
      <c r="F12" s="43">
        <f>IF(ISBLANK(N8),"",N8)</f>
        <v>15</v>
      </c>
      <c r="G12" s="44" t="s">
        <v>56</v>
      </c>
      <c r="H12" s="45">
        <f>IF(ISBLANK(L8),"",L8)</f>
        <v>18</v>
      </c>
      <c r="I12" s="43">
        <f>IF(ISBLANK(N10),"",N10)</f>
        <v>25</v>
      </c>
      <c r="J12" s="44" t="s">
        <v>56</v>
      </c>
      <c r="K12" s="45">
        <f>IF(ISBLANK(L10),"",L10)</f>
        <v>17</v>
      </c>
      <c r="L12" s="147"/>
      <c r="M12" s="148"/>
      <c r="N12" s="149"/>
      <c r="O12" s="151"/>
      <c r="P12" s="176"/>
      <c r="Q12" s="46"/>
      <c r="R12" s="42"/>
      <c r="S12" s="42"/>
      <c r="T12" s="155"/>
    </row>
  </sheetData>
  <mergeCells count="41">
    <mergeCell ref="A3:T3"/>
    <mergeCell ref="C4:E4"/>
    <mergeCell ref="F4:H4"/>
    <mergeCell ref="I4:K4"/>
    <mergeCell ref="L4:N4"/>
    <mergeCell ref="L5:N5"/>
    <mergeCell ref="O5:O6"/>
    <mergeCell ref="P5:P6"/>
    <mergeCell ref="T5:T6"/>
    <mergeCell ref="A7:A8"/>
    <mergeCell ref="B7:B8"/>
    <mergeCell ref="C7:E7"/>
    <mergeCell ref="F7:H8"/>
    <mergeCell ref="I7:K7"/>
    <mergeCell ref="L7:N7"/>
    <mergeCell ref="A5:A6"/>
    <mergeCell ref="B5:B6"/>
    <mergeCell ref="C5:E6"/>
    <mergeCell ref="F5:H5"/>
    <mergeCell ref="I5:K5"/>
    <mergeCell ref="O7:O8"/>
    <mergeCell ref="P7:P8"/>
    <mergeCell ref="T7:T8"/>
    <mergeCell ref="A9:A10"/>
    <mergeCell ref="B9:B10"/>
    <mergeCell ref="C9:E9"/>
    <mergeCell ref="F9:H9"/>
    <mergeCell ref="I9:K10"/>
    <mergeCell ref="L9:N9"/>
    <mergeCell ref="O9:O10"/>
    <mergeCell ref="T11:T12"/>
    <mergeCell ref="P9:P10"/>
    <mergeCell ref="T9:T10"/>
    <mergeCell ref="A11:A12"/>
    <mergeCell ref="B11:B12"/>
    <mergeCell ref="C11:E11"/>
    <mergeCell ref="F11:H11"/>
    <mergeCell ref="I11:K11"/>
    <mergeCell ref="L11:N12"/>
    <mergeCell ref="O11:O12"/>
    <mergeCell ref="P11:P12"/>
  </mergeCells>
  <pageMargins left="0.70866141732283472" right="0.70866141732283472" top="0.74803149606299213" bottom="0.74803149606299213" header="0.31496062992125984" footer="0.31496062992125984"/>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6"/>
  <sheetViews>
    <sheetView topLeftCell="A4" zoomScale="80" zoomScaleNormal="80" workbookViewId="0">
      <selection activeCell="L7" sqref="L7:N7"/>
    </sheetView>
  </sheetViews>
  <sheetFormatPr defaultColWidth="8.7109375" defaultRowHeight="15.75"/>
  <cols>
    <col min="1" max="1" width="4.42578125" style="21" customWidth="1"/>
    <col min="2" max="2" width="22.140625" style="16" customWidth="1"/>
    <col min="3" max="3" width="4.7109375" style="17" customWidth="1"/>
    <col min="4" max="4" width="2" style="17" customWidth="1"/>
    <col min="5" max="6" width="4.7109375" style="17" customWidth="1"/>
    <col min="7" max="7" width="2" style="17" customWidth="1"/>
    <col min="8" max="9" width="4.7109375" style="17" customWidth="1"/>
    <col min="10" max="10" width="2" style="17" customWidth="1"/>
    <col min="11" max="11" width="4.7109375" style="17" customWidth="1"/>
    <col min="12" max="12" width="4.7109375" style="16" customWidth="1"/>
    <col min="13" max="13" width="2" style="16" customWidth="1"/>
    <col min="14" max="14" width="4.7109375" style="16" customWidth="1"/>
    <col min="15" max="15" width="4.7109375" style="22" customWidth="1"/>
    <col min="16" max="16" width="2" style="22" customWidth="1"/>
    <col min="17" max="18" width="4.7109375" style="22" customWidth="1"/>
    <col min="19" max="19" width="2" style="22" customWidth="1"/>
    <col min="20" max="20" width="4.7109375" style="22" customWidth="1"/>
    <col min="21" max="22" width="10.7109375" style="16" customWidth="1"/>
    <col min="23" max="25" width="14.42578125" style="18" hidden="1" customWidth="1"/>
    <col min="26" max="26" width="10.7109375" style="18" customWidth="1"/>
  </cols>
  <sheetData>
    <row r="1" spans="1:26" s="15" customFormat="1" ht="52.5" customHeight="1">
      <c r="B1" s="90" t="str">
        <f>TRANSPOSE(Seadista!A9)</f>
        <v>Tallinn Handball Cup 2015</v>
      </c>
      <c r="N1" s="14"/>
      <c r="O1" s="14"/>
      <c r="P1" s="14"/>
      <c r="Q1" s="14"/>
    </row>
    <row r="2" spans="1:26" s="16" customFormat="1" ht="37.5" customHeight="1">
      <c r="B2" s="92"/>
      <c r="C2" s="17"/>
      <c r="D2" s="17"/>
      <c r="E2" s="17"/>
      <c r="F2" s="17"/>
      <c r="G2" s="17"/>
      <c r="H2" s="17"/>
      <c r="I2" s="17"/>
      <c r="J2" s="17"/>
      <c r="K2" s="17"/>
      <c r="N2" s="18"/>
      <c r="O2" s="18"/>
      <c r="P2" s="18"/>
      <c r="Q2" s="18"/>
    </row>
    <row r="3" spans="1:26" s="19" customFormat="1" ht="30" customHeight="1">
      <c r="A3" s="166" t="s">
        <v>254</v>
      </c>
      <c r="B3" s="167"/>
      <c r="C3" s="167"/>
      <c r="D3" s="167"/>
      <c r="E3" s="167"/>
      <c r="F3" s="167"/>
      <c r="G3" s="167"/>
      <c r="H3" s="167"/>
      <c r="I3" s="167"/>
      <c r="J3" s="167"/>
      <c r="K3" s="167"/>
      <c r="L3" s="167"/>
      <c r="M3" s="167"/>
      <c r="N3" s="167"/>
      <c r="O3" s="167"/>
      <c r="P3" s="167"/>
      <c r="Q3" s="167"/>
      <c r="R3" s="167"/>
      <c r="S3" s="167"/>
      <c r="T3" s="167"/>
      <c r="U3" s="167"/>
      <c r="V3" s="167"/>
      <c r="W3" s="167"/>
      <c r="X3" s="167"/>
      <c r="Y3" s="167"/>
      <c r="Z3" s="168"/>
    </row>
    <row r="4" spans="1:26" s="20" customFormat="1" ht="20.25" customHeight="1">
      <c r="A4" s="52"/>
      <c r="B4" s="53" t="s">
        <v>50</v>
      </c>
      <c r="C4" s="169">
        <v>1</v>
      </c>
      <c r="D4" s="170"/>
      <c r="E4" s="171"/>
      <c r="F4" s="169">
        <v>2</v>
      </c>
      <c r="G4" s="170"/>
      <c r="H4" s="171"/>
      <c r="I4" s="169">
        <v>3</v>
      </c>
      <c r="J4" s="170"/>
      <c r="K4" s="171"/>
      <c r="L4" s="169">
        <v>4</v>
      </c>
      <c r="M4" s="170"/>
      <c r="N4" s="171"/>
      <c r="O4" s="169">
        <v>5</v>
      </c>
      <c r="P4" s="170"/>
      <c r="Q4" s="171"/>
      <c r="R4" s="169">
        <v>6</v>
      </c>
      <c r="S4" s="170"/>
      <c r="T4" s="171"/>
      <c r="U4" s="25" t="s">
        <v>51</v>
      </c>
      <c r="V4" s="25" t="s">
        <v>52</v>
      </c>
      <c r="W4" s="54" t="s">
        <v>53</v>
      </c>
      <c r="X4" s="54" t="s">
        <v>54</v>
      </c>
      <c r="Y4" s="54"/>
      <c r="Z4" s="25" t="s">
        <v>55</v>
      </c>
    </row>
    <row r="5" spans="1:26" s="14" customFormat="1" ht="30" customHeight="1">
      <c r="A5" s="161">
        <f>TRANSPOSE(C4)</f>
        <v>1</v>
      </c>
      <c r="B5" s="163" t="s">
        <v>255</v>
      </c>
      <c r="C5" s="144"/>
      <c r="D5" s="145"/>
      <c r="E5" s="146"/>
      <c r="F5" s="156">
        <f>IF(AND(ISNUMBER(F6),ISNUMBER(H6)),IF(F6=H6,Seadista!B6,IF(F6-H6&gt;0,Seadista!B4,Seadista!B5)),"Mängimata")</f>
        <v>0</v>
      </c>
      <c r="G5" s="157"/>
      <c r="H5" s="158"/>
      <c r="I5" s="156">
        <f>IF(AND(ISNUMBER(I6),ISNUMBER(K6)),IF(I6=K6,Seadista!B6,IF(I6-K6&gt;0,Seadista!B4,Seadista!B5)),"Mängimata")</f>
        <v>0</v>
      </c>
      <c r="J5" s="157"/>
      <c r="K5" s="158"/>
      <c r="L5" s="156">
        <f>IF(AND(ISNUMBER(L6),ISNUMBER(N6)),IF(L6=N6,Seadista!$B$6,IF(L6-N6&gt;0,Seadista!$B$4,Seadista!$B$5)),"Mängimata")</f>
        <v>2</v>
      </c>
      <c r="M5" s="157"/>
      <c r="N5" s="158"/>
      <c r="O5" s="156">
        <f>IF(AND(ISNUMBER(O6),ISNUMBER(Q6)),IF(O6=Q6,Seadista!$B$6,IF(O6-Q6&gt;0,Seadista!$B$4,Seadista!$B$5)),"Mängimata")</f>
        <v>2</v>
      </c>
      <c r="P5" s="157"/>
      <c r="Q5" s="158"/>
      <c r="R5" s="156">
        <f>IF(AND(ISNUMBER(R6),ISNUMBER(T6)),IF(R6=T6,Seadista!$B$6,IF(R6-T6&gt;0,Seadista!$B$4,Seadista!$B$5)),"Mängimata")</f>
        <v>1</v>
      </c>
      <c r="S5" s="157"/>
      <c r="T5" s="158"/>
      <c r="U5" s="150">
        <f>SUMIF($C5:$R5,"&gt;=0")</f>
        <v>5</v>
      </c>
      <c r="V5" s="152">
        <f>IF(AND(ISNUMBER(O6),ISNUMBER(Q6),ISNUMBER(F6),ISNUMBER(H6),ISNUMBER(I6),ISNUMBER(K6),ISNUMBER(L6),ISNUMBER(N6),ISNUMBER(R6),ISNUMBER(T6)),F6-H6+I6-K6+L6-N6+O6-Q6+R6-T6,"pooleli")</f>
        <v>19</v>
      </c>
      <c r="W5" s="38">
        <f>RANK($U5,$U$5:$U$16,-1)</f>
        <v>3</v>
      </c>
      <c r="X5" s="38">
        <f>RANK($V5,$V$5:$V$16,-1)*0.01</f>
        <v>0.04</v>
      </c>
      <c r="Y5" s="38">
        <f>W5+X5</f>
        <v>3.04</v>
      </c>
      <c r="Z5" s="154">
        <f>IF(AND(ISNUMBER($Y$5),ISNUMBER($Y$7),ISNUMBER($Y$9),ISNUMBER($Y$11),ISNUMBER($Y$13),ISNUMBER($Y$15)),RANK($Y5,$Y$5:$Y$16),"pooleli")</f>
        <v>3</v>
      </c>
    </row>
    <row r="6" spans="1:26" s="14" customFormat="1" ht="30" customHeight="1">
      <c r="A6" s="162"/>
      <c r="B6" s="179"/>
      <c r="C6" s="147"/>
      <c r="D6" s="148"/>
      <c r="E6" s="149"/>
      <c r="F6" s="29">
        <v>13</v>
      </c>
      <c r="G6" s="30" t="s">
        <v>56</v>
      </c>
      <c r="H6" s="31">
        <v>20</v>
      </c>
      <c r="I6" s="29">
        <v>15</v>
      </c>
      <c r="J6" s="30" t="s">
        <v>56</v>
      </c>
      <c r="K6" s="31">
        <v>18</v>
      </c>
      <c r="L6" s="29">
        <v>23</v>
      </c>
      <c r="M6" s="30" t="s">
        <v>56</v>
      </c>
      <c r="N6" s="31">
        <v>10</v>
      </c>
      <c r="O6" s="29">
        <v>18</v>
      </c>
      <c r="P6" s="30" t="s">
        <v>56</v>
      </c>
      <c r="Q6" s="31">
        <v>2</v>
      </c>
      <c r="R6" s="29">
        <v>19</v>
      </c>
      <c r="S6" s="30" t="s">
        <v>56</v>
      </c>
      <c r="T6" s="31">
        <v>19</v>
      </c>
      <c r="U6" s="165"/>
      <c r="V6" s="159"/>
      <c r="W6" s="51"/>
      <c r="X6" s="51"/>
      <c r="Y6" s="51"/>
      <c r="Z6" s="160"/>
    </row>
    <row r="7" spans="1:26" s="14" customFormat="1" ht="30" customHeight="1">
      <c r="A7" s="161">
        <f>TRANSPOSE(F4)</f>
        <v>2</v>
      </c>
      <c r="B7" s="163" t="s">
        <v>256</v>
      </c>
      <c r="C7" s="156">
        <f>IF(AND(ISNUMBER(C8),ISNUMBER(E8)),IF(C8=E8,Seadista!B6,IF(C8-E8&gt;0,Seadista!B4,Seadista!B5)),"Mängimata")</f>
        <v>2</v>
      </c>
      <c r="D7" s="157"/>
      <c r="E7" s="158"/>
      <c r="F7" s="144"/>
      <c r="G7" s="145"/>
      <c r="H7" s="146"/>
      <c r="I7" s="156">
        <f>IF(AND(ISNUMBER(I8),ISNUMBER(K8)),IF(I8=K8,Seadista!B6,IF(I8-K8&gt;0,Seadista!B4,Seadista!B5)),"Mängimata")</f>
        <v>2</v>
      </c>
      <c r="J7" s="157"/>
      <c r="K7" s="158"/>
      <c r="L7" s="156">
        <f>IF(AND(ISNUMBER(L8),ISNUMBER(N8)),IF(L8=N8,Seadista!B6,IF(L8-N8&gt;0,Seadista!B4,Seadista!B5)),"Mängimata")</f>
        <v>2</v>
      </c>
      <c r="M7" s="157"/>
      <c r="N7" s="158"/>
      <c r="O7" s="156">
        <f>IF(AND(ISNUMBER(O8),ISNUMBER(Q8)),IF(O8=Q8,Seadista!$B$6,IF(O8-Q8&gt;0,Seadista!$B$4,Seadista!$B$5)),"Mängimata")</f>
        <v>2</v>
      </c>
      <c r="P7" s="157"/>
      <c r="Q7" s="158"/>
      <c r="R7" s="156">
        <f>IF(AND(ISNUMBER(R8),ISNUMBER(T8)),IF(R8=T8,Seadista!$B$6,IF(R8-T8&gt;0,Seadista!$B$4,Seadista!$B$5)),"Mängimata")</f>
        <v>2</v>
      </c>
      <c r="S7" s="157"/>
      <c r="T7" s="158"/>
      <c r="U7" s="150">
        <f>SUMIF($C7:$R7,"&gt;=0")</f>
        <v>10</v>
      </c>
      <c r="V7" s="152">
        <f>IF(AND(ISNUMBER(C8),ISNUMBER(E8),ISNUMBER(I8),ISNUMBER(K8),ISNUMBER(L8),ISNUMBER(N8),ISNUMBER(O8),ISNUMBER(Q8),ISNUMBER(R8),ISNUMBER(T8)),C8-E8+I8-K8+L8-N8+O8-Q8+R8-T8,"pooleli")</f>
        <v>82</v>
      </c>
      <c r="W7" s="38">
        <f>RANK($U7,$U$5:$U$16,-1)</f>
        <v>6</v>
      </c>
      <c r="X7" s="38">
        <f>RANK($V7,$V$5:$V$16,-1)*0.01</f>
        <v>0.06</v>
      </c>
      <c r="Y7" s="38">
        <f>W7+X7</f>
        <v>6.06</v>
      </c>
      <c r="Z7" s="154">
        <f>IF(AND(ISNUMBER($Y$5),ISNUMBER($Y$7),ISNUMBER($Y$9),ISNUMBER($Y$11),ISNUMBER($Y$13),ISNUMBER($Y$15)),RANK($Y7,$Y$5:$Y$16),"pooleli")</f>
        <v>1</v>
      </c>
    </row>
    <row r="8" spans="1:26" s="14" customFormat="1" ht="30" customHeight="1">
      <c r="A8" s="162"/>
      <c r="B8" s="179"/>
      <c r="C8" s="29">
        <f>IF(ISBLANK(H6),"",H6)</f>
        <v>20</v>
      </c>
      <c r="D8" s="30" t="s">
        <v>56</v>
      </c>
      <c r="E8" s="31">
        <f>IF(ISBLANK(F6),"",F6)</f>
        <v>13</v>
      </c>
      <c r="F8" s="147"/>
      <c r="G8" s="148"/>
      <c r="H8" s="149"/>
      <c r="I8" s="29">
        <v>20</v>
      </c>
      <c r="J8" s="30" t="s">
        <v>56</v>
      </c>
      <c r="K8" s="31">
        <v>6</v>
      </c>
      <c r="L8" s="29">
        <v>24</v>
      </c>
      <c r="M8" s="30" t="s">
        <v>56</v>
      </c>
      <c r="N8" s="31">
        <v>5</v>
      </c>
      <c r="O8" s="29">
        <v>28</v>
      </c>
      <c r="P8" s="30" t="s">
        <v>56</v>
      </c>
      <c r="Q8" s="31">
        <v>2</v>
      </c>
      <c r="R8" s="29">
        <v>25</v>
      </c>
      <c r="S8" s="30" t="s">
        <v>56</v>
      </c>
      <c r="T8" s="31">
        <v>9</v>
      </c>
      <c r="U8" s="151"/>
      <c r="V8" s="159"/>
      <c r="W8" s="38"/>
      <c r="X8" s="38"/>
      <c r="Y8" s="38"/>
      <c r="Z8" s="160"/>
    </row>
    <row r="9" spans="1:26" s="14" customFormat="1" ht="30" customHeight="1">
      <c r="A9" s="161">
        <f>TRANSPOSE(I4)</f>
        <v>3</v>
      </c>
      <c r="B9" s="163" t="s">
        <v>257</v>
      </c>
      <c r="C9" s="156">
        <f>IF(AND(ISNUMBER(C10),ISNUMBER(E10)),IF(C10=E10,Seadista!B6,IF(C10-E10&gt;0,Seadista!B4,Seadista!B5)),"Mängimata")</f>
        <v>2</v>
      </c>
      <c r="D9" s="157"/>
      <c r="E9" s="158"/>
      <c r="F9" s="156">
        <f>IF(AND(ISNUMBER(F10),ISNUMBER(H10)),IF(F10=H10,Seadista!B6,IF(F10-H10&gt;0,Seadista!B4,Seadista!B5)),"Mängimata")</f>
        <v>0</v>
      </c>
      <c r="G9" s="157"/>
      <c r="H9" s="158"/>
      <c r="I9" s="144"/>
      <c r="J9" s="145"/>
      <c r="K9" s="146"/>
      <c r="L9" s="156">
        <f>IF(AND(ISNUMBER(L10),ISNUMBER(N10)),IF(L10=N10,Seadista!B6,IF(L10-N10&gt;0,Seadista!B4,Seadista!B5)),"Mängimata")</f>
        <v>2</v>
      </c>
      <c r="M9" s="157"/>
      <c r="N9" s="158"/>
      <c r="O9" s="156">
        <f>IF(AND(ISNUMBER(O10),ISNUMBER(Q10)),IF(O10=Q10,Seadista!$B$6,IF(O10-Q10&gt;0,Seadista!$B$4,Seadista!$B$5)),"Mängimata")</f>
        <v>2</v>
      </c>
      <c r="P9" s="157"/>
      <c r="Q9" s="158"/>
      <c r="R9" s="156">
        <f>IF(AND(ISNUMBER(R10),ISNUMBER(T10)),IF(R10=T10,Seadista!$B$6,IF(R10-T10&gt;0,Seadista!$B$4,Seadista!$B$5)),"Mängimata")</f>
        <v>1</v>
      </c>
      <c r="S9" s="157"/>
      <c r="T9" s="158"/>
      <c r="U9" s="165">
        <f>SUMIF($C9:$R9,"&gt;=0")</f>
        <v>7</v>
      </c>
      <c r="V9" s="152">
        <f>IF(AND(ISNUMBER(F10),ISNUMBER(H10),ISNUMBER(C10),ISNUMBER(E10),ISNUMBER(L10),ISNUMBER(N10),ISNUMBER(O10),ISNUMBER(Q10),ISNUMBER(R10),ISNUMBER(T10)),F10-H10+C10-E10+L10-N10+O10-Q10+R10-T10,"pooleli")</f>
        <v>20</v>
      </c>
      <c r="W9" s="38">
        <f>RANK($U9,$U$5:$U$16,-1)</f>
        <v>5</v>
      </c>
      <c r="X9" s="38">
        <f>RANK($V9,$V$5:$V$16,-1)*0.01</f>
        <v>0.05</v>
      </c>
      <c r="Y9" s="38">
        <f>W9+X9</f>
        <v>5.05</v>
      </c>
      <c r="Z9" s="154">
        <f>IF(AND(ISNUMBER($Y$5),ISNUMBER($Y$7),ISNUMBER($Y$9),ISNUMBER($Y$11),ISNUMBER($Y$13),ISNUMBER($Y$15)),RANK($Y9,$Y$5:$Y$16),"pooleli")</f>
        <v>2</v>
      </c>
    </row>
    <row r="10" spans="1:26" s="14" customFormat="1" ht="30" customHeight="1">
      <c r="A10" s="162"/>
      <c r="B10" s="179"/>
      <c r="C10" s="29">
        <f>IF(ISBLANK(K6),"",K6)</f>
        <v>18</v>
      </c>
      <c r="D10" s="30" t="s">
        <v>56</v>
      </c>
      <c r="E10" s="31">
        <f>IF(ISBLANK(I6),"",I6)</f>
        <v>15</v>
      </c>
      <c r="F10" s="29">
        <f>IF(ISBLANK(K8),"",K8)</f>
        <v>6</v>
      </c>
      <c r="G10" s="30" t="s">
        <v>56</v>
      </c>
      <c r="H10" s="31">
        <f>IF(ISBLANK(I8),"",I8)</f>
        <v>20</v>
      </c>
      <c r="I10" s="147"/>
      <c r="J10" s="148"/>
      <c r="K10" s="149"/>
      <c r="L10" s="29">
        <v>18</v>
      </c>
      <c r="M10" s="30" t="s">
        <v>56</v>
      </c>
      <c r="N10" s="31">
        <v>6</v>
      </c>
      <c r="O10" s="29">
        <v>22</v>
      </c>
      <c r="P10" s="124" t="s">
        <v>56</v>
      </c>
      <c r="Q10" s="31">
        <v>3</v>
      </c>
      <c r="R10" s="29">
        <v>10</v>
      </c>
      <c r="S10" s="30" t="s">
        <v>56</v>
      </c>
      <c r="T10" s="31">
        <v>10</v>
      </c>
      <c r="U10" s="165"/>
      <c r="V10" s="159"/>
      <c r="W10" s="38"/>
      <c r="X10" s="38"/>
      <c r="Y10" s="38"/>
      <c r="Z10" s="160"/>
    </row>
    <row r="11" spans="1:26" s="14" customFormat="1" ht="30" customHeight="1">
      <c r="A11" s="161">
        <f>TRANSPOSE(L4)</f>
        <v>4</v>
      </c>
      <c r="B11" s="163" t="s">
        <v>258</v>
      </c>
      <c r="C11" s="156">
        <f>IF(AND(ISNUMBER(C12),ISNUMBER(E12)),IF(C12=E12,Seadista!$B$6,IF(C12-E12&gt;0,Seadista!$B$4,Seadista!$B$5)),"Mängimata")</f>
        <v>0</v>
      </c>
      <c r="D11" s="157"/>
      <c r="E11" s="158"/>
      <c r="F11" s="156">
        <f>IF(AND(ISNUMBER(F12),ISNUMBER(H12)),IF(F12=H12,Seadista!$B$6,IF(F12-H12&gt;0,Seadista!$B$4,Seadista!$B$5)),"Mängimata")</f>
        <v>0</v>
      </c>
      <c r="G11" s="157"/>
      <c r="H11" s="158"/>
      <c r="I11" s="156">
        <f>IF(AND(ISNUMBER(I12),ISNUMBER(K12)),IF(I12=K12,Seadista!$B$6,IF(I12-K12&gt;0,Seadista!$B$4,Seadista!$B$5)),"Mängimata")</f>
        <v>0</v>
      </c>
      <c r="J11" s="157"/>
      <c r="K11" s="158"/>
      <c r="L11" s="144"/>
      <c r="M11" s="145"/>
      <c r="N11" s="146"/>
      <c r="O11" s="156">
        <f>IF(AND(ISNUMBER(O12),ISNUMBER(Q12)),IF(O12=Q12,Seadista!$B$6,IF(O12-Q12&gt;0,Seadista!$B$4,Seadista!$B$5)),"Mängimata")</f>
        <v>2</v>
      </c>
      <c r="P11" s="157"/>
      <c r="Q11" s="158"/>
      <c r="R11" s="156">
        <f>IF(AND(ISNUMBER(R12),ISNUMBER(T12)),IF(R12=T12,Seadista!$B$6,IF(R12-T12&gt;0,Seadista!$B$4,Seadista!$B$5)),"Mängimata")</f>
        <v>1</v>
      </c>
      <c r="S11" s="157"/>
      <c r="T11" s="158"/>
      <c r="U11" s="150">
        <f>SUMIF($C11:$R11,"&gt;=0")</f>
        <v>3</v>
      </c>
      <c r="V11" s="152">
        <f>IF(AND(ISNUMBER(F12),ISNUMBER(H12),ISNUMBER(I12),ISNUMBER(K12),ISNUMBER(C12),ISNUMBER(E12),ISNUMBER(O12),ISNUMBER(Q12),ISNUMBER(R12),ISNUMBER(T12)),F12-H12+I12-K12+C12-E12+O12-Q12+R12-T12,"pooleli")</f>
        <v>-27</v>
      </c>
      <c r="W11" s="38">
        <f>RANK($U11,$U$5:$U$16,-1)</f>
        <v>2</v>
      </c>
      <c r="X11" s="38">
        <f>RANK($V11,$V$5:$V$16,-1)*0.01</f>
        <v>0.02</v>
      </c>
      <c r="Y11" s="38">
        <f>W11+X11</f>
        <v>2.02</v>
      </c>
      <c r="Z11" s="154">
        <f>IF(AND(ISNUMBER($Y$5),ISNUMBER($Y$7),ISNUMBER($Y$9),ISNUMBER($Y$11),ISNUMBER($Y$13),ISNUMBER($Y$15)),RANK($Y11,$Y$5:$Y$16),"pooleli")</f>
        <v>5</v>
      </c>
    </row>
    <row r="12" spans="1:26" s="14" customFormat="1" ht="30" customHeight="1">
      <c r="A12" s="162"/>
      <c r="B12" s="179"/>
      <c r="C12" s="29">
        <f>IF(ISBLANK(N6),"",N6)</f>
        <v>10</v>
      </c>
      <c r="D12" s="30" t="s">
        <v>56</v>
      </c>
      <c r="E12" s="31">
        <f>IF(ISBLANK(L6),"",L6)</f>
        <v>23</v>
      </c>
      <c r="F12" s="29">
        <f>IF(ISBLANK(N8),"",N8)</f>
        <v>5</v>
      </c>
      <c r="G12" s="30" t="s">
        <v>56</v>
      </c>
      <c r="H12" s="31">
        <f>IF(ISBLANK(L8),"",L8)</f>
        <v>24</v>
      </c>
      <c r="I12" s="29">
        <f>IF(ISBLANK(N10),"",N10)</f>
        <v>6</v>
      </c>
      <c r="J12" s="30" t="s">
        <v>56</v>
      </c>
      <c r="K12" s="31">
        <f>IF(ISBLANK(L10),"",L10)</f>
        <v>18</v>
      </c>
      <c r="L12" s="147"/>
      <c r="M12" s="148"/>
      <c r="N12" s="149"/>
      <c r="O12" s="29">
        <v>24</v>
      </c>
      <c r="P12" s="30" t="s">
        <v>56</v>
      </c>
      <c r="Q12" s="31">
        <v>7</v>
      </c>
      <c r="R12" s="29">
        <v>17</v>
      </c>
      <c r="S12" s="30" t="s">
        <v>56</v>
      </c>
      <c r="T12" s="31">
        <v>17</v>
      </c>
      <c r="U12" s="151"/>
      <c r="V12" s="159"/>
      <c r="W12" s="38"/>
      <c r="X12" s="38"/>
      <c r="Y12" s="38"/>
      <c r="Z12" s="160"/>
    </row>
    <row r="13" spans="1:26" s="14" customFormat="1" ht="30" customHeight="1">
      <c r="A13" s="161">
        <f>TRANSPOSE(O4)</f>
        <v>5</v>
      </c>
      <c r="B13" s="163" t="s">
        <v>259</v>
      </c>
      <c r="C13" s="156">
        <f>IF(AND(ISNUMBER(C14),ISNUMBER(E14)),IF(C14=E14,Seadista!$B$6,IF(C14-E14&gt;0,Seadista!$B$4,Seadista!$B$5)),"Mängimata")</f>
        <v>0</v>
      </c>
      <c r="D13" s="157"/>
      <c r="E13" s="158"/>
      <c r="F13" s="156">
        <f>IF(AND(ISNUMBER(F14),ISNUMBER(H14)),IF(F14=H14,Seadista!$B$6,IF(F14-H14&gt;0,Seadista!$B$4,Seadista!$B$5)),"Mängimata")</f>
        <v>0</v>
      </c>
      <c r="G13" s="157"/>
      <c r="H13" s="158"/>
      <c r="I13" s="156">
        <f>IF(AND(ISNUMBER(I14),ISNUMBER(K14)),IF(I14=K14,Seadista!$B$6,IF(I14-K14&gt;0,Seadista!$B$4,Seadista!$B$5)),"Mängimata")</f>
        <v>0</v>
      </c>
      <c r="J13" s="157"/>
      <c r="K13" s="158"/>
      <c r="L13" s="156">
        <f>IF(AND(ISNUMBER(L14),ISNUMBER(N14)),IF(L14=N14,Seadista!$B$6,IF(L14-N14&gt;0,Seadista!$B$4,Seadista!$B$5)),"Mängimata")</f>
        <v>0</v>
      </c>
      <c r="M13" s="157"/>
      <c r="N13" s="158"/>
      <c r="O13" s="144"/>
      <c r="P13" s="145"/>
      <c r="Q13" s="146"/>
      <c r="R13" s="156">
        <f>IF(AND(ISNUMBER(R14),ISNUMBER(T14)),IF(R14=T14,Seadista!$B$6,IF(R14-T14&gt;0,Seadista!$B$4,Seadista!$B$5)),"Mängimata")</f>
        <v>0</v>
      </c>
      <c r="S13" s="157"/>
      <c r="T13" s="158"/>
      <c r="U13" s="150">
        <f>SUMIF($C13:$R13,"&gt;=0")</f>
        <v>0</v>
      </c>
      <c r="V13" s="152">
        <f>IF(AND(ISNUMBER(C14),ISNUMBER(E14),ISNUMBER(F14),ISNUMBER(H14),ISNUMBER(I14),ISNUMBER(K14),ISNUMBER(L14),ISNUMBER(N14),ISNUMBER(R14),ISNUMBER(T14)),C14-E14+F14-H14+I14-K14+L14-N14+R14-T14,"pooleli")</f>
        <v>-93</v>
      </c>
      <c r="W13" s="38">
        <f>RANK($U13,$U$5:$U$16,-1)</f>
        <v>1</v>
      </c>
      <c r="X13" s="38">
        <f>RANK($V13,$V$5:$V$16,-1)*0.01</f>
        <v>0.01</v>
      </c>
      <c r="Y13" s="38">
        <f>W13+X13</f>
        <v>1.01</v>
      </c>
      <c r="Z13" s="154">
        <f>IF(AND(ISNUMBER($Y$5),ISNUMBER($Y$7),ISNUMBER($Y$9),ISNUMBER($Y$11),ISNUMBER($Y$13),ISNUMBER($Y$15)),RANK($Y13,$Y$5:$Y$16),"pooleli")</f>
        <v>6</v>
      </c>
    </row>
    <row r="14" spans="1:26" s="14" customFormat="1" ht="30" customHeight="1">
      <c r="A14" s="162"/>
      <c r="B14" s="179"/>
      <c r="C14" s="29">
        <f>IF(ISBLANK(Q$6),"",Q$6)</f>
        <v>2</v>
      </c>
      <c r="D14" s="30"/>
      <c r="E14" s="31">
        <f>IF(ISBLANK(O6),"",O6)</f>
        <v>18</v>
      </c>
      <c r="F14" s="29">
        <f>IF(ISBLANK(Q8),"",Q8)</f>
        <v>2</v>
      </c>
      <c r="G14" s="30" t="s">
        <v>56</v>
      </c>
      <c r="H14" s="31">
        <f>IF(ISBLANK(O8),"",O8)</f>
        <v>28</v>
      </c>
      <c r="I14" s="29">
        <f>IF(ISBLANK(Q10),"",Q10)</f>
        <v>3</v>
      </c>
      <c r="J14" s="30" t="s">
        <v>56</v>
      </c>
      <c r="K14" s="31">
        <f>IF(ISBLANK(O10),"",O10)</f>
        <v>22</v>
      </c>
      <c r="L14" s="29">
        <f>IF(ISBLANK(Q12),"",Q12)</f>
        <v>7</v>
      </c>
      <c r="M14" s="30" t="s">
        <v>56</v>
      </c>
      <c r="N14" s="31">
        <f>IF(ISBLANK(O12),"",O12)</f>
        <v>24</v>
      </c>
      <c r="O14" s="147"/>
      <c r="P14" s="148"/>
      <c r="Q14" s="149"/>
      <c r="R14" s="29">
        <v>3</v>
      </c>
      <c r="S14" s="30" t="s">
        <v>56</v>
      </c>
      <c r="T14" s="31">
        <v>18</v>
      </c>
      <c r="U14" s="151"/>
      <c r="V14" s="159"/>
      <c r="W14" s="38"/>
      <c r="X14" s="38"/>
      <c r="Y14" s="38"/>
      <c r="Z14" s="160"/>
    </row>
    <row r="15" spans="1:26" s="16" customFormat="1" ht="30" customHeight="1" thickBot="1">
      <c r="A15" s="161">
        <f>TRANSPOSE(R4)</f>
        <v>6</v>
      </c>
      <c r="B15" s="177" t="s">
        <v>260</v>
      </c>
      <c r="C15" s="156">
        <f>IF(AND(ISNUMBER(C16),ISNUMBER(E16)),IF(C16=E16,Seadista!$B$6,IF(C16-E16&gt;0,Seadista!$B$4,Seadista!$B$5)),"Mängimata")</f>
        <v>1</v>
      </c>
      <c r="D15" s="157"/>
      <c r="E15" s="158"/>
      <c r="F15" s="156">
        <f>IF(AND(ISNUMBER(F16),ISNUMBER(H16)),IF(F16=H16,Seadista!$B$6,IF(F16-H16&gt;0,Seadista!$B$4,Seadista!$B$5)),"Mängimata")</f>
        <v>0</v>
      </c>
      <c r="G15" s="157"/>
      <c r="H15" s="158"/>
      <c r="I15" s="156">
        <f>IF(AND(ISNUMBER(I16),ISNUMBER(K16)),IF(I16=K16,Seadista!$B$6,IF(I16-K16&gt;0,Seadista!$B$4,Seadista!$B$5)),"Mängimata")</f>
        <v>1</v>
      </c>
      <c r="J15" s="157"/>
      <c r="K15" s="158"/>
      <c r="L15" s="156">
        <f>IF(AND(ISNUMBER(L16),ISNUMBER(N16)),IF(L16=N16,Seadista!$B$6,IF(L16-N16&gt;0,Seadista!$B$4,Seadista!$B$5)),"Mängimata")</f>
        <v>1</v>
      </c>
      <c r="M15" s="157"/>
      <c r="N15" s="158"/>
      <c r="O15" s="156">
        <f>IF(AND(ISNUMBER(O16),ISNUMBER(Q16)),IF(O16=Q16,Seadista!$B$6,IF(O16-Q16&gt;0,Seadista!$B$4,Seadista!$B$5)),"Mängimata")</f>
        <v>2</v>
      </c>
      <c r="P15" s="157"/>
      <c r="Q15" s="158"/>
      <c r="R15" s="144"/>
      <c r="S15" s="145"/>
      <c r="T15" s="146"/>
      <c r="U15" s="150">
        <f>SUMIF($C15:$S15,"&gt;=0")</f>
        <v>5</v>
      </c>
      <c r="V15" s="152">
        <f>IF(AND(ISNUMBER(C16),ISNUMBER(E16),ISNUMBER(F16),ISNUMBER(H16),ISNUMBER(I16),ISNUMBER(K16),ISNUMBER(L16),ISNUMBER(N16),ISNUMBER(O16),ISNUMBER(Q16)),C16-E16+F16-H16+I16-K16+L16-N16+O16-Q16,"pooleli")</f>
        <v>-1</v>
      </c>
      <c r="W15" s="41">
        <f>RANK($U15,$U$5:$U$16,-1)</f>
        <v>3</v>
      </c>
      <c r="X15" s="41">
        <f>RANK($V15,$V$5:$V$16,-1)*0.01</f>
        <v>0.03</v>
      </c>
      <c r="Y15" s="41">
        <f>W15+X15</f>
        <v>3.03</v>
      </c>
      <c r="Z15" s="154">
        <f>IF(AND(ISNUMBER($Y$5),ISNUMBER($Y$7),ISNUMBER($Y$9),ISNUMBER($Y$11),ISNUMBER($Y$13),ISNUMBER($Y$15)),RANK($Y15,$Y$5:$Y$16),"pooleli")</f>
        <v>4</v>
      </c>
    </row>
    <row r="16" spans="1:26" s="16" customFormat="1" ht="30" customHeight="1">
      <c r="A16" s="162"/>
      <c r="B16" s="178"/>
      <c r="C16" s="29">
        <f>IF(ISBLANK(T$6),"",T$6)</f>
        <v>19</v>
      </c>
      <c r="D16" s="30" t="s">
        <v>56</v>
      </c>
      <c r="E16" s="31">
        <f>IF(ISBLANK(R$6),"",R$6)</f>
        <v>19</v>
      </c>
      <c r="F16" s="29">
        <f>IF(ISBLANK(T8),"",T8)</f>
        <v>9</v>
      </c>
      <c r="G16" s="30" t="s">
        <v>56</v>
      </c>
      <c r="H16" s="31">
        <f>IF(ISBLANK(R8),"",R8)</f>
        <v>25</v>
      </c>
      <c r="I16" s="29">
        <f>IF(ISBLANK(T10),"",T10)</f>
        <v>10</v>
      </c>
      <c r="J16" s="30" t="s">
        <v>56</v>
      </c>
      <c r="K16" s="31">
        <f>IF(ISBLANK(R10),"",R10)</f>
        <v>10</v>
      </c>
      <c r="L16" s="29">
        <f>IF(ISBLANK(T12),"",T12)</f>
        <v>17</v>
      </c>
      <c r="M16" s="30" t="s">
        <v>56</v>
      </c>
      <c r="N16" s="31">
        <f>IF(ISBLANK(R12),"",R12)</f>
        <v>17</v>
      </c>
      <c r="O16" s="29">
        <f>IF(ISBLANK(T14),"",T14)</f>
        <v>18</v>
      </c>
      <c r="P16" s="30" t="s">
        <v>56</v>
      </c>
      <c r="Q16" s="31">
        <f>IF(ISBLANK(R14),"",R14)</f>
        <v>3</v>
      </c>
      <c r="R16" s="147"/>
      <c r="S16" s="148"/>
      <c r="T16" s="149"/>
      <c r="U16" s="151"/>
      <c r="V16" s="153"/>
      <c r="W16" s="36"/>
      <c r="X16" s="36"/>
      <c r="Y16" s="36"/>
      <c r="Z16" s="160"/>
    </row>
  </sheetData>
  <mergeCells count="73">
    <mergeCell ref="L5:N5"/>
    <mergeCell ref="A3:Z3"/>
    <mergeCell ref="C4:E4"/>
    <mergeCell ref="F4:H4"/>
    <mergeCell ref="I4:K4"/>
    <mergeCell ref="L4:N4"/>
    <mergeCell ref="O4:Q4"/>
    <mergeCell ref="R4:T4"/>
    <mergeCell ref="A5:A6"/>
    <mergeCell ref="B5:B6"/>
    <mergeCell ref="C5:E6"/>
    <mergeCell ref="F5:H5"/>
    <mergeCell ref="I5:K5"/>
    <mergeCell ref="A7:A8"/>
    <mergeCell ref="B7:B8"/>
    <mergeCell ref="C7:E7"/>
    <mergeCell ref="F7:H8"/>
    <mergeCell ref="I7:K7"/>
    <mergeCell ref="V7:V8"/>
    <mergeCell ref="Z7:Z8"/>
    <mergeCell ref="O5:Q5"/>
    <mergeCell ref="R5:T5"/>
    <mergeCell ref="U5:U6"/>
    <mergeCell ref="V5:V6"/>
    <mergeCell ref="Z5:Z6"/>
    <mergeCell ref="L9:N9"/>
    <mergeCell ref="L7:N7"/>
    <mergeCell ref="O7:Q7"/>
    <mergeCell ref="R7:T7"/>
    <mergeCell ref="U7:U8"/>
    <mergeCell ref="A9:A10"/>
    <mergeCell ref="B9:B10"/>
    <mergeCell ref="C9:E9"/>
    <mergeCell ref="F9:H9"/>
    <mergeCell ref="I9:K10"/>
    <mergeCell ref="A11:A12"/>
    <mergeCell ref="B11:B12"/>
    <mergeCell ref="C11:E11"/>
    <mergeCell ref="F11:H11"/>
    <mergeCell ref="I11:K11"/>
    <mergeCell ref="V11:V12"/>
    <mergeCell ref="Z11:Z12"/>
    <mergeCell ref="O9:Q9"/>
    <mergeCell ref="R9:T9"/>
    <mergeCell ref="U9:U10"/>
    <mergeCell ref="V9:V10"/>
    <mergeCell ref="Z9:Z10"/>
    <mergeCell ref="L13:N13"/>
    <mergeCell ref="L11:N12"/>
    <mergeCell ref="O11:Q11"/>
    <mergeCell ref="R11:T11"/>
    <mergeCell ref="U11:U12"/>
    <mergeCell ref="A13:A14"/>
    <mergeCell ref="B13:B14"/>
    <mergeCell ref="C13:E13"/>
    <mergeCell ref="F13:H13"/>
    <mergeCell ref="I13:K13"/>
    <mergeCell ref="A15:A16"/>
    <mergeCell ref="B15:B16"/>
    <mergeCell ref="C15:E15"/>
    <mergeCell ref="F15:H15"/>
    <mergeCell ref="I15:K15"/>
    <mergeCell ref="Z15:Z16"/>
    <mergeCell ref="O13:Q14"/>
    <mergeCell ref="R13:T13"/>
    <mergeCell ref="U13:U14"/>
    <mergeCell ref="V13:V14"/>
    <mergeCell ref="Z13:Z14"/>
    <mergeCell ref="L15:N15"/>
    <mergeCell ref="O15:Q15"/>
    <mergeCell ref="R15:T16"/>
    <mergeCell ref="U15:U16"/>
    <mergeCell ref="V15:V16"/>
  </mergeCells>
  <printOptions horizontalCentered="1"/>
  <pageMargins left="0.51181102362204722" right="0.27559055118110237" top="0.74803149606299213" bottom="0.51181102362204722" header="0.31496062992125984" footer="0.31496062992125984"/>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6"/>
  <sheetViews>
    <sheetView topLeftCell="A5" zoomScale="90" zoomScaleNormal="90" workbookViewId="0">
      <selection activeCell="L7" sqref="L7:N7"/>
    </sheetView>
  </sheetViews>
  <sheetFormatPr defaultColWidth="8.7109375" defaultRowHeight="15.75"/>
  <cols>
    <col min="1" max="1" width="4.42578125" style="21" customWidth="1"/>
    <col min="2" max="2" width="22.140625" style="16" customWidth="1"/>
    <col min="3" max="3" width="4.7109375" style="17" customWidth="1"/>
    <col min="4" max="4" width="2" style="17" customWidth="1"/>
    <col min="5" max="6" width="4.7109375" style="17" customWidth="1"/>
    <col min="7" max="7" width="2" style="17" customWidth="1"/>
    <col min="8" max="9" width="4.7109375" style="17" customWidth="1"/>
    <col min="10" max="10" width="2" style="17" customWidth="1"/>
    <col min="11" max="11" width="4.7109375" style="17" customWidth="1"/>
    <col min="12" max="12" width="4.7109375" style="16" customWidth="1"/>
    <col min="13" max="13" width="2" style="16" customWidth="1"/>
    <col min="14" max="14" width="4.7109375" style="16" customWidth="1"/>
    <col min="15" max="15" width="4.7109375" style="22" customWidth="1"/>
    <col min="16" max="16" width="2" style="22" customWidth="1"/>
    <col min="17" max="18" width="4.7109375" style="22" customWidth="1"/>
    <col min="19" max="19" width="2" style="22" customWidth="1"/>
    <col min="20" max="20" width="4.7109375" style="22" customWidth="1"/>
    <col min="21" max="22" width="10.7109375" style="16" customWidth="1"/>
    <col min="23" max="25" width="14.42578125" style="18" hidden="1" customWidth="1"/>
    <col min="26" max="26" width="10.7109375" style="18" customWidth="1"/>
  </cols>
  <sheetData>
    <row r="1" spans="1:26" s="15" customFormat="1" ht="52.5" customHeight="1">
      <c r="B1" s="90" t="str">
        <f>TRANSPOSE(Seadista!A9)</f>
        <v>Tallinn Handball Cup 2015</v>
      </c>
      <c r="N1" s="14"/>
      <c r="O1" s="14"/>
      <c r="P1" s="14"/>
      <c r="Q1" s="14"/>
    </row>
    <row r="2" spans="1:26" s="16" customFormat="1" ht="37.5" customHeight="1">
      <c r="B2" s="92"/>
      <c r="C2" s="17"/>
      <c r="D2" s="17"/>
      <c r="E2" s="17"/>
      <c r="F2" s="17"/>
      <c r="G2" s="17"/>
      <c r="H2" s="17"/>
      <c r="I2" s="17"/>
      <c r="J2" s="17"/>
      <c r="K2" s="17"/>
      <c r="N2" s="18"/>
      <c r="O2" s="18"/>
      <c r="P2" s="18"/>
      <c r="Q2" s="18"/>
    </row>
    <row r="3" spans="1:26" s="19" customFormat="1" ht="30" customHeight="1">
      <c r="A3" s="166" t="s">
        <v>261</v>
      </c>
      <c r="B3" s="167"/>
      <c r="C3" s="167"/>
      <c r="D3" s="167"/>
      <c r="E3" s="167"/>
      <c r="F3" s="167"/>
      <c r="G3" s="167"/>
      <c r="H3" s="167"/>
      <c r="I3" s="167"/>
      <c r="J3" s="167"/>
      <c r="K3" s="167"/>
      <c r="L3" s="167"/>
      <c r="M3" s="167"/>
      <c r="N3" s="167"/>
      <c r="O3" s="167"/>
      <c r="P3" s="167"/>
      <c r="Q3" s="167"/>
      <c r="R3" s="167"/>
      <c r="S3" s="167"/>
      <c r="T3" s="167"/>
      <c r="U3" s="167"/>
      <c r="V3" s="167"/>
      <c r="W3" s="167"/>
      <c r="X3" s="167"/>
      <c r="Y3" s="167"/>
      <c r="Z3" s="168"/>
    </row>
    <row r="4" spans="1:26" s="20" customFormat="1" ht="20.25" customHeight="1">
      <c r="A4" s="52"/>
      <c r="B4" s="53" t="s">
        <v>50</v>
      </c>
      <c r="C4" s="169">
        <v>1</v>
      </c>
      <c r="D4" s="170"/>
      <c r="E4" s="171"/>
      <c r="F4" s="169">
        <v>2</v>
      </c>
      <c r="G4" s="170"/>
      <c r="H4" s="171"/>
      <c r="I4" s="169">
        <v>3</v>
      </c>
      <c r="J4" s="170"/>
      <c r="K4" s="171"/>
      <c r="L4" s="169">
        <v>4</v>
      </c>
      <c r="M4" s="170"/>
      <c r="N4" s="171"/>
      <c r="O4" s="169">
        <v>5</v>
      </c>
      <c r="P4" s="170"/>
      <c r="Q4" s="171"/>
      <c r="R4" s="169">
        <v>6</v>
      </c>
      <c r="S4" s="170"/>
      <c r="T4" s="171"/>
      <c r="U4" s="25" t="s">
        <v>51</v>
      </c>
      <c r="V4" s="25" t="s">
        <v>52</v>
      </c>
      <c r="W4" s="54" t="s">
        <v>53</v>
      </c>
      <c r="X4" s="54" t="s">
        <v>54</v>
      </c>
      <c r="Y4" s="54"/>
      <c r="Z4" s="25" t="s">
        <v>55</v>
      </c>
    </row>
    <row r="5" spans="1:26" s="14" customFormat="1" ht="30" customHeight="1">
      <c r="A5" s="161">
        <f>TRANSPOSE(C4)</f>
        <v>1</v>
      </c>
      <c r="B5" s="163" t="s">
        <v>262</v>
      </c>
      <c r="C5" s="144"/>
      <c r="D5" s="145"/>
      <c r="E5" s="146"/>
      <c r="F5" s="156">
        <f>IF(AND(ISNUMBER(F6),ISNUMBER(H6)),IF(F6=H6,Seadista!B6,IF(F6-H6&gt;0,Seadista!B4,Seadista!B5)),"Mängimata")</f>
        <v>2</v>
      </c>
      <c r="G5" s="157"/>
      <c r="H5" s="158"/>
      <c r="I5" s="156">
        <f>IF(AND(ISNUMBER(I6),ISNUMBER(K6)),IF(I6=K6,Seadista!B6,IF(I6-K6&gt;0,Seadista!B4,Seadista!B5)),"Mängimata")</f>
        <v>2</v>
      </c>
      <c r="J5" s="157"/>
      <c r="K5" s="158"/>
      <c r="L5" s="156">
        <f>IF(AND(ISNUMBER(L6),ISNUMBER(N6)),IF(L6=N6,Seadista!$B$6,IF(L6-N6&gt;0,Seadista!$B$4,Seadista!$B$5)),"Mängimata")</f>
        <v>2</v>
      </c>
      <c r="M5" s="157"/>
      <c r="N5" s="158"/>
      <c r="O5" s="156">
        <f>IF(AND(ISNUMBER(O6),ISNUMBER(Q6)),IF(O6=Q6,Seadista!$B$6,IF(O6-Q6&gt;0,Seadista!$B$4,Seadista!$B$5)),"Mängimata")</f>
        <v>2</v>
      </c>
      <c r="P5" s="157"/>
      <c r="Q5" s="158"/>
      <c r="R5" s="156">
        <f>IF(AND(ISNUMBER(R6),ISNUMBER(T6)),IF(R6=T6,Seadista!$B$6,IF(R6-T6&gt;0,Seadista!$B$4,Seadista!$B$5)),"Mängimata")</f>
        <v>2</v>
      </c>
      <c r="S5" s="157"/>
      <c r="T5" s="158"/>
      <c r="U5" s="150">
        <f>SUMIF($C5:$R5,"&gt;=0")</f>
        <v>10</v>
      </c>
      <c r="V5" s="152">
        <f>IF(AND(ISNUMBER(O6),ISNUMBER(Q6),ISNUMBER(F6),ISNUMBER(H6),ISNUMBER(I6),ISNUMBER(K6),ISNUMBER(L6),ISNUMBER(N6),ISNUMBER(R6),ISNUMBER(T6)),F6-H6+I6-K6+L6-N6+O6-Q6+R6-T6,"pooleli")</f>
        <v>74</v>
      </c>
      <c r="W5" s="38">
        <f>RANK($U5,$U$5:$U$16,-1)</f>
        <v>6</v>
      </c>
      <c r="X5" s="38">
        <f>RANK($V5,$V$5:$V$16,-1)*0.01</f>
        <v>0.06</v>
      </c>
      <c r="Y5" s="38">
        <f>W5+X5</f>
        <v>6.06</v>
      </c>
      <c r="Z5" s="154">
        <f>IF(AND(ISNUMBER($Y$5),ISNUMBER($Y$7),ISNUMBER($Y$9),ISNUMBER($Y$11),ISNUMBER($Y$13),ISNUMBER($Y$15)),RANK($Y5,$Y$5:$Y$16),"pooleli")</f>
        <v>1</v>
      </c>
    </row>
    <row r="6" spans="1:26" s="14" customFormat="1" ht="30" customHeight="1">
      <c r="A6" s="162"/>
      <c r="B6" s="179"/>
      <c r="C6" s="147"/>
      <c r="D6" s="148"/>
      <c r="E6" s="149"/>
      <c r="F6" s="29">
        <v>30</v>
      </c>
      <c r="G6" s="30" t="s">
        <v>56</v>
      </c>
      <c r="H6" s="31">
        <v>2</v>
      </c>
      <c r="I6" s="29">
        <v>23</v>
      </c>
      <c r="J6" s="30" t="s">
        <v>56</v>
      </c>
      <c r="K6" s="31">
        <v>16</v>
      </c>
      <c r="L6" s="29">
        <v>29</v>
      </c>
      <c r="M6" s="30" t="s">
        <v>56</v>
      </c>
      <c r="N6" s="31">
        <v>2</v>
      </c>
      <c r="O6" s="29">
        <v>21</v>
      </c>
      <c r="P6" s="30" t="s">
        <v>56</v>
      </c>
      <c r="Q6" s="31">
        <v>17</v>
      </c>
      <c r="R6" s="29">
        <v>18</v>
      </c>
      <c r="S6" s="30" t="s">
        <v>56</v>
      </c>
      <c r="T6" s="31">
        <v>10</v>
      </c>
      <c r="U6" s="165"/>
      <c r="V6" s="159"/>
      <c r="W6" s="51"/>
      <c r="X6" s="51"/>
      <c r="Y6" s="51"/>
      <c r="Z6" s="160"/>
    </row>
    <row r="7" spans="1:26" s="14" customFormat="1" ht="30" customHeight="1">
      <c r="A7" s="161">
        <f>TRANSPOSE(F4)</f>
        <v>2</v>
      </c>
      <c r="B7" s="163" t="s">
        <v>263</v>
      </c>
      <c r="C7" s="156">
        <f>IF(AND(ISNUMBER(C8),ISNUMBER(E8)),IF(C8=E8,Seadista!B6,IF(C8-E8&gt;0,Seadista!B4,Seadista!B5)),"Mängimata")</f>
        <v>0</v>
      </c>
      <c r="D7" s="157"/>
      <c r="E7" s="158"/>
      <c r="F7" s="144"/>
      <c r="G7" s="145"/>
      <c r="H7" s="146"/>
      <c r="I7" s="156">
        <f>IF(AND(ISNUMBER(I8),ISNUMBER(K8)),IF(I8=K8,Seadista!B6,IF(I8-K8&gt;0,Seadista!B4,Seadista!B5)),"Mängimata")</f>
        <v>0</v>
      </c>
      <c r="J7" s="157"/>
      <c r="K7" s="158"/>
      <c r="L7" s="156">
        <f>IF(AND(ISNUMBER(L8),ISNUMBER(N8)),IF(L8=N8,Seadista!B6,IF(L8-N8&gt;0,Seadista!B4,Seadista!B5)),"Mängimata")</f>
        <v>0</v>
      </c>
      <c r="M7" s="157"/>
      <c r="N7" s="158"/>
      <c r="O7" s="156">
        <f>IF(AND(ISNUMBER(O8),ISNUMBER(Q8)),IF(O8=Q8,Seadista!$B$6,IF(O8-Q8&gt;0,Seadista!$B$4,Seadista!$B$5)),"Mängimata")</f>
        <v>0</v>
      </c>
      <c r="P7" s="157"/>
      <c r="Q7" s="158"/>
      <c r="R7" s="156">
        <f>IF(AND(ISNUMBER(R8),ISNUMBER(T8)),IF(R8=T8,Seadista!$B$6,IF(R8-T8&gt;0,Seadista!$B$4,Seadista!$B$5)),"Mängimata")</f>
        <v>0</v>
      </c>
      <c r="S7" s="157"/>
      <c r="T7" s="158"/>
      <c r="U7" s="150">
        <f>SUMIF($C7:$R7,"&gt;=0")</f>
        <v>0</v>
      </c>
      <c r="V7" s="152">
        <f>IF(AND(ISNUMBER(C8),ISNUMBER(E8),ISNUMBER(I8),ISNUMBER(K8),ISNUMBER(L8),ISNUMBER(N8),ISNUMBER(O8),ISNUMBER(Q8),ISNUMBER(R8),ISNUMBER(T8)),C8-E8+I8-K8+L8-N8+O8-Q8+R8-T8,"pooleli")</f>
        <v>-116</v>
      </c>
      <c r="W7" s="38">
        <f>RANK($U7,$U$5:$U$16,-1)</f>
        <v>1</v>
      </c>
      <c r="X7" s="38">
        <f>RANK($V7,$V$5:$V$16,-1)*0.01</f>
        <v>0.01</v>
      </c>
      <c r="Y7" s="38">
        <f>W7+X7</f>
        <v>1.01</v>
      </c>
      <c r="Z7" s="154">
        <f>IF(AND(ISNUMBER($Y$5),ISNUMBER($Y$7),ISNUMBER($Y$9),ISNUMBER($Y$11),ISNUMBER($Y$13),ISNUMBER($Y$15)),RANK($Y7,$Y$5:$Y$16),"pooleli")</f>
        <v>6</v>
      </c>
    </row>
    <row r="8" spans="1:26" s="14" customFormat="1" ht="30" customHeight="1">
      <c r="A8" s="162"/>
      <c r="B8" s="179"/>
      <c r="C8" s="29">
        <f>IF(ISBLANK(H6),"",H6)</f>
        <v>2</v>
      </c>
      <c r="D8" s="30" t="s">
        <v>56</v>
      </c>
      <c r="E8" s="31">
        <f>IF(ISBLANK(F6),"",F6)</f>
        <v>30</v>
      </c>
      <c r="F8" s="147"/>
      <c r="G8" s="148"/>
      <c r="H8" s="149"/>
      <c r="I8" s="29">
        <v>3</v>
      </c>
      <c r="J8" s="30" t="s">
        <v>56</v>
      </c>
      <c r="K8" s="31">
        <v>24</v>
      </c>
      <c r="L8" s="29">
        <v>4</v>
      </c>
      <c r="M8" s="30" t="s">
        <v>56</v>
      </c>
      <c r="N8" s="31">
        <v>24</v>
      </c>
      <c r="O8" s="29">
        <v>0</v>
      </c>
      <c r="P8" s="30" t="s">
        <v>56</v>
      </c>
      <c r="Q8" s="31">
        <v>32</v>
      </c>
      <c r="R8" s="29">
        <v>16</v>
      </c>
      <c r="S8" s="30" t="s">
        <v>56</v>
      </c>
      <c r="T8" s="31">
        <v>31</v>
      </c>
      <c r="U8" s="151"/>
      <c r="V8" s="159"/>
      <c r="W8" s="38"/>
      <c r="X8" s="38"/>
      <c r="Y8" s="38"/>
      <c r="Z8" s="160"/>
    </row>
    <row r="9" spans="1:26" s="14" customFormat="1" ht="30" customHeight="1">
      <c r="A9" s="161">
        <f>TRANSPOSE(I4)</f>
        <v>3</v>
      </c>
      <c r="B9" s="163" t="s">
        <v>264</v>
      </c>
      <c r="C9" s="156">
        <f>IF(AND(ISNUMBER(C10),ISNUMBER(E10)),IF(C10=E10,Seadista!B6,IF(C10-E10&gt;0,Seadista!B4,Seadista!B5)),"Mängimata")</f>
        <v>0</v>
      </c>
      <c r="D9" s="157"/>
      <c r="E9" s="158"/>
      <c r="F9" s="156">
        <f>IF(AND(ISNUMBER(F10),ISNUMBER(H10)),IF(F10=H10,Seadista!B6,IF(F10-H10&gt;0,Seadista!B4,Seadista!B5)),"Mängimata")</f>
        <v>2</v>
      </c>
      <c r="G9" s="157"/>
      <c r="H9" s="158"/>
      <c r="I9" s="144"/>
      <c r="J9" s="145"/>
      <c r="K9" s="146"/>
      <c r="L9" s="156">
        <f>IF(AND(ISNUMBER(L10),ISNUMBER(N10)),IF(L10=N10,Seadista!B6,IF(L10-N10&gt;0,Seadista!B4,Seadista!B5)),"Mängimata")</f>
        <v>2</v>
      </c>
      <c r="M9" s="157"/>
      <c r="N9" s="158"/>
      <c r="O9" s="156">
        <f>IF(AND(ISNUMBER(O10),ISNUMBER(Q10)),IF(O10=Q10,Seadista!$B$6,IF(O10-Q10&gt;0,Seadista!$B$4,Seadista!$B$5)),"Mängimata")</f>
        <v>0</v>
      </c>
      <c r="P9" s="157"/>
      <c r="Q9" s="158"/>
      <c r="R9" s="156">
        <f>IF(AND(ISNUMBER(R10),ISNUMBER(T10)),IF(R10=T10,Seadista!$B$6,IF(R10-T10&gt;0,Seadista!$B$4,Seadista!$B$5)),"Mängimata")</f>
        <v>0</v>
      </c>
      <c r="S9" s="157"/>
      <c r="T9" s="158"/>
      <c r="U9" s="165">
        <f>SUMIF($C9:$R9,"&gt;=0")</f>
        <v>4</v>
      </c>
      <c r="V9" s="152">
        <f>IF(AND(ISNUMBER(F10),ISNUMBER(H10),ISNUMBER(C10),ISNUMBER(E10),ISNUMBER(L10),ISNUMBER(N10),ISNUMBER(O10),ISNUMBER(Q10),ISNUMBER(R10),ISNUMBER(T10)),F10-H10+C10-E10+L10-N10+O10-Q10+R10-T10,"pooleli")</f>
        <v>19</v>
      </c>
      <c r="W9" s="38">
        <f>RANK($U9,$U$5:$U$16,-1)</f>
        <v>3</v>
      </c>
      <c r="X9" s="38">
        <f>RANK($V9,$V$5:$V$16,-1)*0.01</f>
        <v>0.04</v>
      </c>
      <c r="Y9" s="38">
        <f>W9+X9</f>
        <v>3.04</v>
      </c>
      <c r="Z9" s="154">
        <f>IF(AND(ISNUMBER($Y$5),ISNUMBER($Y$7),ISNUMBER($Y$9),ISNUMBER($Y$11),ISNUMBER($Y$13),ISNUMBER($Y$15)),RANK($Y9,$Y$5:$Y$16),"pooleli")</f>
        <v>4</v>
      </c>
    </row>
    <row r="10" spans="1:26" s="14" customFormat="1" ht="30" customHeight="1">
      <c r="A10" s="162"/>
      <c r="B10" s="179"/>
      <c r="C10" s="29">
        <f>IF(ISBLANK(K6),"",K6)</f>
        <v>16</v>
      </c>
      <c r="D10" s="30" t="s">
        <v>56</v>
      </c>
      <c r="E10" s="31">
        <f>IF(ISBLANK(I6),"",I6)</f>
        <v>23</v>
      </c>
      <c r="F10" s="29">
        <f>IF(ISBLANK(K8),"",K8)</f>
        <v>24</v>
      </c>
      <c r="G10" s="30" t="s">
        <v>56</v>
      </c>
      <c r="H10" s="31">
        <f>IF(ISBLANK(I8),"",I8)</f>
        <v>3</v>
      </c>
      <c r="I10" s="147"/>
      <c r="J10" s="148"/>
      <c r="K10" s="149"/>
      <c r="L10" s="29">
        <v>21</v>
      </c>
      <c r="M10" s="30" t="s">
        <v>56</v>
      </c>
      <c r="N10" s="31">
        <v>11</v>
      </c>
      <c r="O10" s="29">
        <v>9</v>
      </c>
      <c r="P10" s="124" t="s">
        <v>56</v>
      </c>
      <c r="Q10" s="31">
        <v>10</v>
      </c>
      <c r="R10" s="29">
        <v>13</v>
      </c>
      <c r="S10" s="30" t="s">
        <v>56</v>
      </c>
      <c r="T10" s="31">
        <v>17</v>
      </c>
      <c r="U10" s="165"/>
      <c r="V10" s="159"/>
      <c r="W10" s="38"/>
      <c r="X10" s="38"/>
      <c r="Y10" s="38"/>
      <c r="Z10" s="160"/>
    </row>
    <row r="11" spans="1:26" s="14" customFormat="1" ht="30" customHeight="1">
      <c r="A11" s="161">
        <f>TRANSPOSE(L4)</f>
        <v>4</v>
      </c>
      <c r="B11" s="163" t="s">
        <v>265</v>
      </c>
      <c r="C11" s="156">
        <f>IF(AND(ISNUMBER(C12),ISNUMBER(E12)),IF(C12=E12,Seadista!$B$6,IF(C12-E12&gt;0,Seadista!$B$4,Seadista!$B$5)),"Mängimata")</f>
        <v>0</v>
      </c>
      <c r="D11" s="157"/>
      <c r="E11" s="158"/>
      <c r="F11" s="156">
        <f>IF(AND(ISNUMBER(F12),ISNUMBER(H12)),IF(F12=H12,Seadista!$B$6,IF(F12-H12&gt;0,Seadista!$B$4,Seadista!$B$5)),"Mängimata")</f>
        <v>2</v>
      </c>
      <c r="G11" s="157"/>
      <c r="H11" s="158"/>
      <c r="I11" s="156">
        <f>IF(AND(ISNUMBER(I12),ISNUMBER(K12)),IF(I12=K12,Seadista!$B$6,IF(I12-K12&gt;0,Seadista!$B$4,Seadista!$B$5)),"Mängimata")</f>
        <v>0</v>
      </c>
      <c r="J11" s="157"/>
      <c r="K11" s="158"/>
      <c r="L11" s="144"/>
      <c r="M11" s="145"/>
      <c r="N11" s="146"/>
      <c r="O11" s="156">
        <f>IF(AND(ISNUMBER(O12),ISNUMBER(Q12)),IF(O12=Q12,Seadista!$B$6,IF(O12-Q12&gt;0,Seadista!$B$4,Seadista!$B$5)),"Mängimata")</f>
        <v>0</v>
      </c>
      <c r="P11" s="157"/>
      <c r="Q11" s="158"/>
      <c r="R11" s="156">
        <f>IF(AND(ISNUMBER(R12),ISNUMBER(T12)),IF(R12=T12,Seadista!$B$6,IF(R12-T12&gt;0,Seadista!$B$4,Seadista!$B$5)),"Mängimata")</f>
        <v>0</v>
      </c>
      <c r="S11" s="157"/>
      <c r="T11" s="158"/>
      <c r="U11" s="150">
        <f>SUMIF($C11:$R11,"&gt;=0")</f>
        <v>2</v>
      </c>
      <c r="V11" s="152">
        <f>IF(AND(ISNUMBER(F12),ISNUMBER(H12),ISNUMBER(I12),ISNUMBER(K12),ISNUMBER(C12),ISNUMBER(E12),ISNUMBER(O12),ISNUMBER(Q12),ISNUMBER(R12),ISNUMBER(T12)),F12-H12+I12-K12+C12-E12+O12-Q12+R12-T12,"pooleli")</f>
        <v>-38</v>
      </c>
      <c r="W11" s="38">
        <f>RANK($U11,$U$5:$U$16,-1)</f>
        <v>2</v>
      </c>
      <c r="X11" s="38">
        <f>RANK($V11,$V$5:$V$16,-1)*0.01</f>
        <v>0.02</v>
      </c>
      <c r="Y11" s="38">
        <f>W11+X11</f>
        <v>2.02</v>
      </c>
      <c r="Z11" s="154">
        <f>IF(AND(ISNUMBER($Y$5),ISNUMBER($Y$7),ISNUMBER($Y$9),ISNUMBER($Y$11),ISNUMBER($Y$13),ISNUMBER($Y$15)),RANK($Y11,$Y$5:$Y$16),"pooleli")</f>
        <v>5</v>
      </c>
    </row>
    <row r="12" spans="1:26" s="14" customFormat="1" ht="30" customHeight="1">
      <c r="A12" s="162"/>
      <c r="B12" s="179"/>
      <c r="C12" s="29">
        <f>IF(ISBLANK(N6),"",N6)</f>
        <v>2</v>
      </c>
      <c r="D12" s="30" t="s">
        <v>56</v>
      </c>
      <c r="E12" s="31">
        <f>IF(ISBLANK(L6),"",L6)</f>
        <v>29</v>
      </c>
      <c r="F12" s="29">
        <f>IF(ISBLANK(N8),"",N8)</f>
        <v>24</v>
      </c>
      <c r="G12" s="30" t="s">
        <v>56</v>
      </c>
      <c r="H12" s="31">
        <f>IF(ISBLANK(L8),"",L8)</f>
        <v>4</v>
      </c>
      <c r="I12" s="29">
        <f>IF(ISBLANK(N10),"",N10)</f>
        <v>11</v>
      </c>
      <c r="J12" s="30" t="s">
        <v>56</v>
      </c>
      <c r="K12" s="31">
        <f>IF(ISBLANK(L10),"",L10)</f>
        <v>21</v>
      </c>
      <c r="L12" s="147"/>
      <c r="M12" s="148"/>
      <c r="N12" s="149"/>
      <c r="O12" s="29">
        <v>10</v>
      </c>
      <c r="P12" s="30" t="s">
        <v>56</v>
      </c>
      <c r="Q12" s="31">
        <v>20</v>
      </c>
      <c r="R12" s="29">
        <v>9</v>
      </c>
      <c r="S12" s="30" t="s">
        <v>56</v>
      </c>
      <c r="T12" s="31">
        <v>20</v>
      </c>
      <c r="U12" s="151"/>
      <c r="V12" s="159"/>
      <c r="W12" s="38"/>
      <c r="X12" s="38"/>
      <c r="Y12" s="38"/>
      <c r="Z12" s="160"/>
    </row>
    <row r="13" spans="1:26" s="14" customFormat="1" ht="30" customHeight="1">
      <c r="A13" s="161">
        <f>TRANSPOSE(O4)</f>
        <v>5</v>
      </c>
      <c r="B13" s="163" t="s">
        <v>266</v>
      </c>
      <c r="C13" s="156">
        <f>IF(AND(ISNUMBER(C14),ISNUMBER(E14)),IF(C14=E14,Seadista!$B$6,IF(C14-E14&gt;0,Seadista!$B$4,Seadista!$B$5)),"Mängimata")</f>
        <v>0</v>
      </c>
      <c r="D13" s="157"/>
      <c r="E13" s="158"/>
      <c r="F13" s="156">
        <f>IF(AND(ISNUMBER(F14),ISNUMBER(H14)),IF(F14=H14,Seadista!$B$6,IF(F14-H14&gt;0,Seadista!$B$4,Seadista!$B$5)),"Mängimata")</f>
        <v>2</v>
      </c>
      <c r="G13" s="157"/>
      <c r="H13" s="158"/>
      <c r="I13" s="156">
        <f>IF(AND(ISNUMBER(I14),ISNUMBER(K14)),IF(I14=K14,Seadista!$B$6,IF(I14-K14&gt;0,Seadista!$B$4,Seadista!$B$5)),"Mängimata")</f>
        <v>2</v>
      </c>
      <c r="J13" s="157"/>
      <c r="K13" s="158"/>
      <c r="L13" s="156">
        <f>IF(AND(ISNUMBER(L14),ISNUMBER(N14)),IF(L14=N14,Seadista!$B$6,IF(L14-N14&gt;0,Seadista!$B$4,Seadista!$B$5)),"Mängimata")</f>
        <v>2</v>
      </c>
      <c r="M13" s="157"/>
      <c r="N13" s="158"/>
      <c r="O13" s="144"/>
      <c r="P13" s="145"/>
      <c r="Q13" s="146"/>
      <c r="R13" s="156">
        <f>IF(AND(ISNUMBER(R14),ISNUMBER(T14)),IF(R14=T14,Seadista!$B$6,IF(R14-T14&gt;0,Seadista!$B$4,Seadista!$B$5)),"Mängimata")</f>
        <v>2</v>
      </c>
      <c r="S13" s="157"/>
      <c r="T13" s="158"/>
      <c r="U13" s="150">
        <f>SUMIF($C13:$R13,"&gt;=0")</f>
        <v>8</v>
      </c>
      <c r="V13" s="152">
        <f>IF(AND(ISNUMBER(C14),ISNUMBER(E14),ISNUMBER(F14),ISNUMBER(H14),ISNUMBER(I14),ISNUMBER(K14),ISNUMBER(L14),ISNUMBER(N14),ISNUMBER(R14),ISNUMBER(T14)),C14-E14+F14-H14+I14-K14+L14-N14+R14-T14,"pooleli")</f>
        <v>43</v>
      </c>
      <c r="W13" s="38">
        <f>RANK($U13,$U$5:$U$16,-1)</f>
        <v>5</v>
      </c>
      <c r="X13" s="38">
        <f>RANK($V13,$V$5:$V$16,-1)*0.01</f>
        <v>0.05</v>
      </c>
      <c r="Y13" s="38">
        <f>W13+X13</f>
        <v>5.05</v>
      </c>
      <c r="Z13" s="154">
        <f>IF(AND(ISNUMBER($Y$5),ISNUMBER($Y$7),ISNUMBER($Y$9),ISNUMBER($Y$11),ISNUMBER($Y$13),ISNUMBER($Y$15)),RANK($Y13,$Y$5:$Y$16),"pooleli")</f>
        <v>2</v>
      </c>
    </row>
    <row r="14" spans="1:26" s="14" customFormat="1" ht="30" customHeight="1">
      <c r="A14" s="162"/>
      <c r="B14" s="179"/>
      <c r="C14" s="29">
        <f>IF(ISBLANK(Q$6),"",Q$6)</f>
        <v>17</v>
      </c>
      <c r="D14" s="30"/>
      <c r="E14" s="31">
        <f>IF(ISBLANK(O6),"",O6)</f>
        <v>21</v>
      </c>
      <c r="F14" s="29">
        <f>IF(ISBLANK(Q8),"",Q8)</f>
        <v>32</v>
      </c>
      <c r="G14" s="30" t="s">
        <v>56</v>
      </c>
      <c r="H14" s="31">
        <f>IF(ISBLANK(O8),"",O8)</f>
        <v>0</v>
      </c>
      <c r="I14" s="29">
        <f>IF(ISBLANK(Q10),"",Q10)</f>
        <v>10</v>
      </c>
      <c r="J14" s="30" t="s">
        <v>56</v>
      </c>
      <c r="K14" s="31">
        <f>IF(ISBLANK(O10),"",O10)</f>
        <v>9</v>
      </c>
      <c r="L14" s="29">
        <f>IF(ISBLANK(Q12),"",Q12)</f>
        <v>20</v>
      </c>
      <c r="M14" s="30" t="s">
        <v>56</v>
      </c>
      <c r="N14" s="31">
        <f>IF(ISBLANK(O12),"",O12)</f>
        <v>10</v>
      </c>
      <c r="O14" s="147"/>
      <c r="P14" s="148"/>
      <c r="Q14" s="149"/>
      <c r="R14" s="29">
        <v>17</v>
      </c>
      <c r="S14" s="30" t="s">
        <v>56</v>
      </c>
      <c r="T14" s="31">
        <v>13</v>
      </c>
      <c r="U14" s="151"/>
      <c r="V14" s="159"/>
      <c r="W14" s="38"/>
      <c r="X14" s="38"/>
      <c r="Y14" s="38"/>
      <c r="Z14" s="160"/>
    </row>
    <row r="15" spans="1:26" s="16" customFormat="1" ht="30" customHeight="1" thickBot="1">
      <c r="A15" s="161">
        <f>TRANSPOSE(R4)</f>
        <v>6</v>
      </c>
      <c r="B15" s="177" t="s">
        <v>244</v>
      </c>
      <c r="C15" s="156">
        <f>IF(AND(ISNUMBER(C16),ISNUMBER(E16)),IF(C16=E16,Seadista!$B$6,IF(C16-E16&gt;0,Seadista!$B$4,Seadista!$B$5)),"Mängimata")</f>
        <v>0</v>
      </c>
      <c r="D15" s="157"/>
      <c r="E15" s="158"/>
      <c r="F15" s="156">
        <f>IF(AND(ISNUMBER(F16),ISNUMBER(H16)),IF(F16=H16,Seadista!$B$6,IF(F16-H16&gt;0,Seadista!$B$4,Seadista!$B$5)),"Mängimata")</f>
        <v>2</v>
      </c>
      <c r="G15" s="157"/>
      <c r="H15" s="158"/>
      <c r="I15" s="156">
        <f>IF(AND(ISNUMBER(I16),ISNUMBER(K16)),IF(I16=K16,Seadista!$B$6,IF(I16-K16&gt;0,Seadista!$B$4,Seadista!$B$5)),"Mängimata")</f>
        <v>2</v>
      </c>
      <c r="J15" s="157"/>
      <c r="K15" s="158"/>
      <c r="L15" s="156">
        <f>IF(AND(ISNUMBER(L16),ISNUMBER(N16)),IF(L16=N16,Seadista!$B$6,IF(L16-N16&gt;0,Seadista!$B$4,Seadista!$B$5)),"Mängimata")</f>
        <v>2</v>
      </c>
      <c r="M15" s="157"/>
      <c r="N15" s="158"/>
      <c r="O15" s="156">
        <f>IF(AND(ISNUMBER(O16),ISNUMBER(Q16)),IF(O16=Q16,Seadista!$B$6,IF(O16-Q16&gt;0,Seadista!$B$4,Seadista!$B$5)),"Mängimata")</f>
        <v>0</v>
      </c>
      <c r="P15" s="157"/>
      <c r="Q15" s="158"/>
      <c r="R15" s="144"/>
      <c r="S15" s="145"/>
      <c r="T15" s="146"/>
      <c r="U15" s="150">
        <f>SUMIF($C15:$S15,"&gt;=0")</f>
        <v>6</v>
      </c>
      <c r="V15" s="152">
        <f>IF(AND(ISNUMBER(C16),ISNUMBER(E16),ISNUMBER(F16),ISNUMBER(H16),ISNUMBER(I16),ISNUMBER(K16),ISNUMBER(L16),ISNUMBER(N16),ISNUMBER(O16),ISNUMBER(Q16)),C16-E16+F16-H16+I16-K16+L16-N16+O16-Q16,"pooleli")</f>
        <v>18</v>
      </c>
      <c r="W15" s="41">
        <f>RANK($U15,$U$5:$U$16,-1)</f>
        <v>4</v>
      </c>
      <c r="X15" s="41">
        <f>RANK($V15,$V$5:$V$16,-1)*0.01</f>
        <v>0.03</v>
      </c>
      <c r="Y15" s="41">
        <f>W15+X15</f>
        <v>4.03</v>
      </c>
      <c r="Z15" s="154">
        <f>IF(AND(ISNUMBER($Y$5),ISNUMBER($Y$7),ISNUMBER($Y$9),ISNUMBER($Y$11),ISNUMBER($Y$13),ISNUMBER($Y$15)),RANK($Y15,$Y$5:$Y$16),"pooleli")</f>
        <v>3</v>
      </c>
    </row>
    <row r="16" spans="1:26" s="16" customFormat="1" ht="30" customHeight="1">
      <c r="A16" s="162"/>
      <c r="B16" s="178"/>
      <c r="C16" s="29">
        <f>IF(ISBLANK(T$6),"",T$6)</f>
        <v>10</v>
      </c>
      <c r="D16" s="30" t="s">
        <v>56</v>
      </c>
      <c r="E16" s="31">
        <f>IF(ISBLANK(R$6),"",R$6)</f>
        <v>18</v>
      </c>
      <c r="F16" s="29">
        <f>IF(ISBLANK(T8),"",T8)</f>
        <v>31</v>
      </c>
      <c r="G16" s="30" t="s">
        <v>56</v>
      </c>
      <c r="H16" s="31">
        <f>IF(ISBLANK(R8),"",R8)</f>
        <v>16</v>
      </c>
      <c r="I16" s="29">
        <f>IF(ISBLANK(T10),"",T10)</f>
        <v>17</v>
      </c>
      <c r="J16" s="30" t="s">
        <v>56</v>
      </c>
      <c r="K16" s="31">
        <f>IF(ISBLANK(R10),"",R10)</f>
        <v>13</v>
      </c>
      <c r="L16" s="29">
        <f>IF(ISBLANK(T12),"",T12)</f>
        <v>20</v>
      </c>
      <c r="M16" s="30" t="s">
        <v>56</v>
      </c>
      <c r="N16" s="31">
        <f>IF(ISBLANK(R12),"",R12)</f>
        <v>9</v>
      </c>
      <c r="O16" s="29">
        <f>IF(ISBLANK(T14),"",T14)</f>
        <v>13</v>
      </c>
      <c r="P16" s="30" t="s">
        <v>56</v>
      </c>
      <c r="Q16" s="31">
        <f>IF(ISBLANK(R14),"",R14)</f>
        <v>17</v>
      </c>
      <c r="R16" s="147"/>
      <c r="S16" s="148"/>
      <c r="T16" s="149"/>
      <c r="U16" s="151"/>
      <c r="V16" s="153"/>
      <c r="W16" s="36"/>
      <c r="X16" s="36"/>
      <c r="Y16" s="36"/>
      <c r="Z16" s="160"/>
    </row>
  </sheetData>
  <mergeCells count="73">
    <mergeCell ref="L5:N5"/>
    <mergeCell ref="A3:Z3"/>
    <mergeCell ref="C4:E4"/>
    <mergeCell ref="F4:H4"/>
    <mergeCell ref="I4:K4"/>
    <mergeCell ref="L4:N4"/>
    <mergeCell ref="O4:Q4"/>
    <mergeCell ref="R4:T4"/>
    <mergeCell ref="A5:A6"/>
    <mergeCell ref="B5:B6"/>
    <mergeCell ref="C5:E6"/>
    <mergeCell ref="F5:H5"/>
    <mergeCell ref="I5:K5"/>
    <mergeCell ref="A7:A8"/>
    <mergeCell ref="B7:B8"/>
    <mergeCell ref="C7:E7"/>
    <mergeCell ref="F7:H8"/>
    <mergeCell ref="I7:K7"/>
    <mergeCell ref="V7:V8"/>
    <mergeCell ref="Z7:Z8"/>
    <mergeCell ref="O5:Q5"/>
    <mergeCell ref="R5:T5"/>
    <mergeCell ref="U5:U6"/>
    <mergeCell ref="V5:V6"/>
    <mergeCell ref="Z5:Z6"/>
    <mergeCell ref="L9:N9"/>
    <mergeCell ref="L7:N7"/>
    <mergeCell ref="O7:Q7"/>
    <mergeCell ref="R7:T7"/>
    <mergeCell ref="U7:U8"/>
    <mergeCell ref="A9:A10"/>
    <mergeCell ref="B9:B10"/>
    <mergeCell ref="C9:E9"/>
    <mergeCell ref="F9:H9"/>
    <mergeCell ref="I9:K10"/>
    <mergeCell ref="A11:A12"/>
    <mergeCell ref="B11:B12"/>
    <mergeCell ref="C11:E11"/>
    <mergeCell ref="F11:H11"/>
    <mergeCell ref="I11:K11"/>
    <mergeCell ref="V11:V12"/>
    <mergeCell ref="Z11:Z12"/>
    <mergeCell ref="O9:Q9"/>
    <mergeCell ref="R9:T9"/>
    <mergeCell ref="U9:U10"/>
    <mergeCell ref="V9:V10"/>
    <mergeCell ref="Z9:Z10"/>
    <mergeCell ref="L13:N13"/>
    <mergeCell ref="L11:N12"/>
    <mergeCell ref="O11:Q11"/>
    <mergeCell ref="R11:T11"/>
    <mergeCell ref="U11:U12"/>
    <mergeCell ref="A13:A14"/>
    <mergeCell ref="B13:B14"/>
    <mergeCell ref="C13:E13"/>
    <mergeCell ref="F13:H13"/>
    <mergeCell ref="I13:K13"/>
    <mergeCell ref="A15:A16"/>
    <mergeCell ref="B15:B16"/>
    <mergeCell ref="C15:E15"/>
    <mergeCell ref="F15:H15"/>
    <mergeCell ref="I15:K15"/>
    <mergeCell ref="Z15:Z16"/>
    <mergeCell ref="O13:Q14"/>
    <mergeCell ref="R13:T13"/>
    <mergeCell ref="U13:U14"/>
    <mergeCell ref="V13:V14"/>
    <mergeCell ref="Z13:Z14"/>
    <mergeCell ref="L15:N15"/>
    <mergeCell ref="O15:Q15"/>
    <mergeCell ref="R15:T16"/>
    <mergeCell ref="U15:U16"/>
    <mergeCell ref="V15:V16"/>
  </mergeCells>
  <printOptions horizontalCentered="1"/>
  <pageMargins left="0.51181102362204722" right="0.27559055118110237" top="0.74803149606299213" bottom="0.51181102362204722" header="0.31496062992125984" footer="0.31496062992125984"/>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6"/>
  <sheetViews>
    <sheetView topLeftCell="A4" zoomScale="80" zoomScaleNormal="80" workbookViewId="0">
      <selection activeCell="U9" sqref="U9:U10"/>
    </sheetView>
  </sheetViews>
  <sheetFormatPr defaultColWidth="8.7109375" defaultRowHeight="15.75"/>
  <cols>
    <col min="1" max="1" width="4.42578125" style="21" customWidth="1"/>
    <col min="2" max="2" width="22.140625" style="16" customWidth="1"/>
    <col min="3" max="3" width="4.7109375" style="17" customWidth="1"/>
    <col min="4" max="4" width="2" style="17" customWidth="1"/>
    <col min="5" max="6" width="4.7109375" style="17" customWidth="1"/>
    <col min="7" max="7" width="2" style="17" customWidth="1"/>
    <col min="8" max="9" width="4.7109375" style="17" customWidth="1"/>
    <col min="10" max="10" width="2" style="17" customWidth="1"/>
    <col min="11" max="11" width="4.7109375" style="17" customWidth="1"/>
    <col min="12" max="12" width="4.7109375" style="16" customWidth="1"/>
    <col min="13" max="13" width="2" style="16" customWidth="1"/>
    <col min="14" max="14" width="4.7109375" style="16" customWidth="1"/>
    <col min="15" max="15" width="4.7109375" style="22" customWidth="1"/>
    <col min="16" max="16" width="2" style="22" customWidth="1"/>
    <col min="17" max="18" width="4.7109375" style="22" customWidth="1"/>
    <col min="19" max="19" width="2" style="22" customWidth="1"/>
    <col min="20" max="20" width="4.7109375" style="22" customWidth="1"/>
    <col min="21" max="22" width="10.7109375" style="16" customWidth="1"/>
    <col min="23" max="25" width="14.42578125" style="18" hidden="1" customWidth="1"/>
    <col min="26" max="26" width="10.7109375" style="18" customWidth="1"/>
  </cols>
  <sheetData>
    <row r="1" spans="1:26" s="15" customFormat="1" ht="52.5" customHeight="1">
      <c r="B1" s="90" t="str">
        <f>TRANSPOSE(Seadista!A9)</f>
        <v>Tallinn Handball Cup 2015</v>
      </c>
      <c r="N1" s="14"/>
      <c r="O1" s="14"/>
      <c r="P1" s="14"/>
      <c r="Q1" s="14"/>
    </row>
    <row r="2" spans="1:26" s="16" customFormat="1" ht="37.5" customHeight="1">
      <c r="B2" s="92"/>
      <c r="C2" s="17"/>
      <c r="D2" s="17"/>
      <c r="E2" s="17"/>
      <c r="F2" s="17"/>
      <c r="G2" s="17"/>
      <c r="H2" s="17"/>
      <c r="I2" s="17"/>
      <c r="J2" s="17"/>
      <c r="K2" s="17"/>
      <c r="N2" s="18"/>
      <c r="O2" s="18"/>
      <c r="P2" s="18"/>
      <c r="Q2" s="18"/>
    </row>
    <row r="3" spans="1:26" s="19" customFormat="1" ht="30" customHeight="1">
      <c r="A3" s="166" t="s">
        <v>267</v>
      </c>
      <c r="B3" s="167"/>
      <c r="C3" s="167"/>
      <c r="D3" s="167"/>
      <c r="E3" s="167"/>
      <c r="F3" s="167"/>
      <c r="G3" s="167"/>
      <c r="H3" s="167"/>
      <c r="I3" s="167"/>
      <c r="J3" s="167"/>
      <c r="K3" s="167"/>
      <c r="L3" s="167"/>
      <c r="M3" s="167"/>
      <c r="N3" s="167"/>
      <c r="O3" s="167"/>
      <c r="P3" s="167"/>
      <c r="Q3" s="167"/>
      <c r="R3" s="167"/>
      <c r="S3" s="167"/>
      <c r="T3" s="167"/>
      <c r="U3" s="167"/>
      <c r="V3" s="167"/>
      <c r="W3" s="167"/>
      <c r="X3" s="167"/>
      <c r="Y3" s="167"/>
      <c r="Z3" s="168"/>
    </row>
    <row r="4" spans="1:26" s="20" customFormat="1" ht="20.25" customHeight="1">
      <c r="A4" s="52"/>
      <c r="B4" s="53" t="s">
        <v>50</v>
      </c>
      <c r="C4" s="169">
        <v>1</v>
      </c>
      <c r="D4" s="170"/>
      <c r="E4" s="171"/>
      <c r="F4" s="169">
        <v>2</v>
      </c>
      <c r="G4" s="170"/>
      <c r="H4" s="171"/>
      <c r="I4" s="169">
        <v>3</v>
      </c>
      <c r="J4" s="170"/>
      <c r="K4" s="171"/>
      <c r="L4" s="169">
        <v>4</v>
      </c>
      <c r="M4" s="170"/>
      <c r="N4" s="171"/>
      <c r="O4" s="169">
        <v>5</v>
      </c>
      <c r="P4" s="170"/>
      <c r="Q4" s="171"/>
      <c r="R4" s="169">
        <v>6</v>
      </c>
      <c r="S4" s="170"/>
      <c r="T4" s="171"/>
      <c r="U4" s="25" t="s">
        <v>51</v>
      </c>
      <c r="V4" s="25" t="s">
        <v>52</v>
      </c>
      <c r="W4" s="54" t="s">
        <v>53</v>
      </c>
      <c r="X4" s="54" t="s">
        <v>54</v>
      </c>
      <c r="Y4" s="54"/>
      <c r="Z4" s="25" t="s">
        <v>55</v>
      </c>
    </row>
    <row r="5" spans="1:26" s="14" customFormat="1" ht="30" customHeight="1">
      <c r="A5" s="161">
        <f>TRANSPOSE(C4)</f>
        <v>1</v>
      </c>
      <c r="B5" s="163" t="s">
        <v>268</v>
      </c>
      <c r="C5" s="144"/>
      <c r="D5" s="145"/>
      <c r="E5" s="146"/>
      <c r="F5" s="156">
        <f>IF(AND(ISNUMBER(F6),ISNUMBER(H6)),IF(F6=H6,Seadista!B6,IF(F6-H6&gt;0,Seadista!B4,Seadista!B5)),"Mängimata")</f>
        <v>2</v>
      </c>
      <c r="G5" s="157"/>
      <c r="H5" s="158"/>
      <c r="I5" s="156">
        <f>IF(AND(ISNUMBER(I6),ISNUMBER(K6)),IF(I6=K6,Seadista!B6,IF(I6-K6&gt;0,Seadista!B4,Seadista!B5)),"Mängimata")</f>
        <v>0</v>
      </c>
      <c r="J5" s="157"/>
      <c r="K5" s="158"/>
      <c r="L5" s="156">
        <f>IF(AND(ISNUMBER(L6),ISNUMBER(N6)),IF(L6=N6,Seadista!$B$6,IF(L6-N6&gt;0,Seadista!$B$4,Seadista!$B$5)),"Mängimata")</f>
        <v>2</v>
      </c>
      <c r="M5" s="157"/>
      <c r="N5" s="158"/>
      <c r="O5" s="156">
        <f>IF(AND(ISNUMBER(O6),ISNUMBER(Q6)),IF(O6=Q6,Seadista!$B$6,IF(O6-Q6&gt;0,Seadista!$B$4,Seadista!$B$5)),"Mängimata")</f>
        <v>0</v>
      </c>
      <c r="P5" s="157"/>
      <c r="Q5" s="158"/>
      <c r="R5" s="156">
        <f>IF(AND(ISNUMBER(R6),ISNUMBER(T6)),IF(R6=T6,Seadista!$B$6,IF(R6-T6&gt;0,Seadista!$B$4,Seadista!$B$5)),"Mängimata")</f>
        <v>2</v>
      </c>
      <c r="S5" s="157"/>
      <c r="T5" s="158"/>
      <c r="U5" s="150">
        <f>SUMIF($C5:$R5,"&gt;=0")</f>
        <v>6</v>
      </c>
      <c r="V5" s="152">
        <f>IF(AND(ISNUMBER(O6),ISNUMBER(Q6),ISNUMBER(F6),ISNUMBER(H6),ISNUMBER(I6),ISNUMBER(K6),ISNUMBER(L6),ISNUMBER(N6),ISNUMBER(R6),ISNUMBER(T6)),F6-H6+I6-K6+L6-N6+O6-Q6+R6-T6,"pooleli")</f>
        <v>59</v>
      </c>
      <c r="W5" s="38">
        <f>RANK($U5,$U$5:$U$16,-1)</f>
        <v>4</v>
      </c>
      <c r="X5" s="38">
        <f>RANK($V5,$V$5:$V$16,-1)*0.01</f>
        <v>0.06</v>
      </c>
      <c r="Y5" s="38">
        <f>W5+X5</f>
        <v>4.0599999999999996</v>
      </c>
      <c r="Z5" s="154">
        <f>IF(AND(ISNUMBER($Y$5),ISNUMBER($Y$7),ISNUMBER($Y$9),ISNUMBER($Y$11),ISNUMBER($Y$13),ISNUMBER($Y$15)),RANK($Y5,$Y$5:$Y$16),"pooleli")</f>
        <v>3</v>
      </c>
    </row>
    <row r="6" spans="1:26" s="14" customFormat="1" ht="30" customHeight="1">
      <c r="A6" s="162"/>
      <c r="B6" s="179"/>
      <c r="C6" s="147"/>
      <c r="D6" s="148"/>
      <c r="E6" s="149"/>
      <c r="F6" s="29">
        <v>39</v>
      </c>
      <c r="G6" s="30" t="s">
        <v>56</v>
      </c>
      <c r="H6" s="31">
        <v>4</v>
      </c>
      <c r="I6" s="29">
        <v>18</v>
      </c>
      <c r="J6" s="30" t="s">
        <v>56</v>
      </c>
      <c r="K6" s="31">
        <v>19</v>
      </c>
      <c r="L6" s="29">
        <v>28</v>
      </c>
      <c r="M6" s="30" t="s">
        <v>56</v>
      </c>
      <c r="N6" s="31">
        <v>10</v>
      </c>
      <c r="O6" s="29">
        <v>16</v>
      </c>
      <c r="P6" s="30" t="s">
        <v>56</v>
      </c>
      <c r="Q6" s="31">
        <v>21</v>
      </c>
      <c r="R6" s="29">
        <v>22</v>
      </c>
      <c r="S6" s="30" t="s">
        <v>56</v>
      </c>
      <c r="T6" s="31">
        <v>10</v>
      </c>
      <c r="U6" s="165"/>
      <c r="V6" s="159"/>
      <c r="W6" s="51"/>
      <c r="X6" s="51"/>
      <c r="Y6" s="51"/>
      <c r="Z6" s="160"/>
    </row>
    <row r="7" spans="1:26" s="14" customFormat="1" ht="30" customHeight="1">
      <c r="A7" s="161">
        <f>TRANSPOSE(F4)</f>
        <v>2</v>
      </c>
      <c r="B7" s="163" t="s">
        <v>269</v>
      </c>
      <c r="C7" s="156">
        <f>IF(AND(ISNUMBER(C8),ISNUMBER(E8)),IF(C8=E8,Seadista!B6,IF(C8-E8&gt;0,Seadista!B4,Seadista!B5)),"Mängimata")</f>
        <v>0</v>
      </c>
      <c r="D7" s="157"/>
      <c r="E7" s="158"/>
      <c r="F7" s="144"/>
      <c r="G7" s="145"/>
      <c r="H7" s="146"/>
      <c r="I7" s="156">
        <f>IF(AND(ISNUMBER(I8),ISNUMBER(K8)),IF(I8=K8,Seadista!B6,IF(I8-K8&gt;0,Seadista!B4,Seadista!B5)),"Mängimata")</f>
        <v>0</v>
      </c>
      <c r="J7" s="157"/>
      <c r="K7" s="158"/>
      <c r="L7" s="156">
        <f>IF(AND(ISNUMBER(L8),ISNUMBER(N8)),IF(L8=N8,Seadista!B6,IF(L8-N8&gt;0,Seadista!B4,Seadista!B5)),"Mängimata")</f>
        <v>0</v>
      </c>
      <c r="M7" s="157"/>
      <c r="N7" s="158"/>
      <c r="O7" s="156">
        <f>IF(AND(ISNUMBER(O8),ISNUMBER(Q8)),IF(O8=Q8,Seadista!$B$6,IF(O8-Q8&gt;0,Seadista!$B$4,Seadista!$B$5)),"Mängimata")</f>
        <v>0</v>
      </c>
      <c r="P7" s="157"/>
      <c r="Q7" s="158"/>
      <c r="R7" s="156">
        <f>IF(AND(ISNUMBER(R8),ISNUMBER(T8)),IF(R8=T8,Seadista!$B$6,IF(R8-T8&gt;0,Seadista!$B$4,Seadista!$B$5)),"Mängimata")</f>
        <v>0</v>
      </c>
      <c r="S7" s="157"/>
      <c r="T7" s="158"/>
      <c r="U7" s="150">
        <f>SUMIF($C7:$R7,"&gt;=0")</f>
        <v>0</v>
      </c>
      <c r="V7" s="152">
        <f>IF(AND(ISNUMBER(C8),ISNUMBER(E8),ISNUMBER(I8),ISNUMBER(K8),ISNUMBER(L8),ISNUMBER(N8),ISNUMBER(O8),ISNUMBER(Q8),ISNUMBER(R8),ISNUMBER(T8)),C8-E8+I8-K8+L8-N8+O8-Q8+R8-T8,"pooleli")</f>
        <v>-105</v>
      </c>
      <c r="W7" s="38">
        <f>RANK($U7,$U$5:$U$16,-1)</f>
        <v>1</v>
      </c>
      <c r="X7" s="38">
        <f>RANK($V7,$V$5:$V$16,-1)*0.01</f>
        <v>0.01</v>
      </c>
      <c r="Y7" s="38">
        <f>W7+X7</f>
        <v>1.01</v>
      </c>
      <c r="Z7" s="154">
        <f>IF(AND(ISNUMBER($Y$5),ISNUMBER($Y$7),ISNUMBER($Y$9),ISNUMBER($Y$11),ISNUMBER($Y$13),ISNUMBER($Y$15)),RANK($Y7,$Y$5:$Y$16),"pooleli")</f>
        <v>6</v>
      </c>
    </row>
    <row r="8" spans="1:26" s="14" customFormat="1" ht="30" customHeight="1">
      <c r="A8" s="162"/>
      <c r="B8" s="179"/>
      <c r="C8" s="29">
        <f>IF(ISBLANK(H6),"",H6)</f>
        <v>4</v>
      </c>
      <c r="D8" s="30" t="s">
        <v>56</v>
      </c>
      <c r="E8" s="31">
        <f>IF(ISBLANK(F6),"",F6)</f>
        <v>39</v>
      </c>
      <c r="F8" s="147"/>
      <c r="G8" s="148"/>
      <c r="H8" s="149"/>
      <c r="I8" s="29">
        <v>0</v>
      </c>
      <c r="J8" s="30" t="s">
        <v>56</v>
      </c>
      <c r="K8" s="31">
        <v>28</v>
      </c>
      <c r="L8" s="29">
        <v>15</v>
      </c>
      <c r="M8" s="30" t="s">
        <v>56</v>
      </c>
      <c r="N8" s="31">
        <v>22</v>
      </c>
      <c r="O8" s="29">
        <v>0</v>
      </c>
      <c r="P8" s="30" t="s">
        <v>56</v>
      </c>
      <c r="Q8" s="31">
        <v>10</v>
      </c>
      <c r="R8" s="29">
        <v>15</v>
      </c>
      <c r="S8" s="30" t="s">
        <v>56</v>
      </c>
      <c r="T8" s="31">
        <v>40</v>
      </c>
      <c r="U8" s="151"/>
      <c r="V8" s="159"/>
      <c r="W8" s="38"/>
      <c r="X8" s="38"/>
      <c r="Y8" s="38"/>
      <c r="Z8" s="160"/>
    </row>
    <row r="9" spans="1:26" s="14" customFormat="1" ht="30" customHeight="1">
      <c r="A9" s="161">
        <f>TRANSPOSE(I4)</f>
        <v>3</v>
      </c>
      <c r="B9" s="163" t="s">
        <v>270</v>
      </c>
      <c r="C9" s="156">
        <f>IF(AND(ISNUMBER(C10),ISNUMBER(E10)),IF(C10=E10,Seadista!B6,IF(C10-E10&gt;0,Seadista!B4,Seadista!B5)),"Mängimata")</f>
        <v>2</v>
      </c>
      <c r="D9" s="157"/>
      <c r="E9" s="158"/>
      <c r="F9" s="156">
        <f>IF(AND(ISNUMBER(F10),ISNUMBER(H10)),IF(F10=H10,Seadista!B6,IF(F10-H10&gt;0,Seadista!B4,Seadista!B5)),"Mängimata")</f>
        <v>2</v>
      </c>
      <c r="G9" s="157"/>
      <c r="H9" s="158"/>
      <c r="I9" s="144"/>
      <c r="J9" s="145"/>
      <c r="K9" s="146"/>
      <c r="L9" s="156">
        <f>IF(AND(ISNUMBER(L10),ISNUMBER(N10)),IF(L10=N10,Seadista!B6,IF(L10-N10&gt;0,Seadista!B4,Seadista!B5)),"Mängimata")</f>
        <v>2</v>
      </c>
      <c r="M9" s="157"/>
      <c r="N9" s="158"/>
      <c r="O9" s="156">
        <f>IF(AND(ISNUMBER(O10),ISNUMBER(Q10)),IF(O10=Q10,Seadista!$B$6,IF(O10-Q10&gt;0,Seadista!$B$4,Seadista!$B$5)),"Mängimata")</f>
        <v>2</v>
      </c>
      <c r="P9" s="157"/>
      <c r="Q9" s="158"/>
      <c r="R9" s="156">
        <f>IF(AND(ISNUMBER(R10),ISNUMBER(T10)),IF(R10=T10,Seadista!$B$6,IF(R10-T10&gt;0,Seadista!$B$4,Seadista!$B$5)),"Mängimata")</f>
        <v>2</v>
      </c>
      <c r="S9" s="157"/>
      <c r="T9" s="158"/>
      <c r="U9" s="165">
        <f>SUMIF($C9:$R9,"&gt;=0")</f>
        <v>10</v>
      </c>
      <c r="V9" s="152">
        <f>IF(AND(ISNUMBER(F10),ISNUMBER(H10),ISNUMBER(C10),ISNUMBER(E10),ISNUMBER(L10),ISNUMBER(N10),ISNUMBER(O10),ISNUMBER(Q10),ISNUMBER(R10),ISNUMBER(T10)),F10-H10+C10-E10+L10-N10+O10-Q10+R10-T10,"pooleli")</f>
        <v>49</v>
      </c>
      <c r="W9" s="38">
        <f>RANK($U9,$U$5:$U$16,-1)</f>
        <v>6</v>
      </c>
      <c r="X9" s="38">
        <f>RANK($V9,$V$5:$V$16,-1)*0.01</f>
        <v>0.04</v>
      </c>
      <c r="Y9" s="38">
        <f>W9+X9</f>
        <v>6.04</v>
      </c>
      <c r="Z9" s="154">
        <f>IF(AND(ISNUMBER($Y$5),ISNUMBER($Y$7),ISNUMBER($Y$9),ISNUMBER($Y$11),ISNUMBER($Y$13),ISNUMBER($Y$15)),RANK($Y9,$Y$5:$Y$16),"pooleli")</f>
        <v>1</v>
      </c>
    </row>
    <row r="10" spans="1:26" s="14" customFormat="1" ht="30" customHeight="1">
      <c r="A10" s="162"/>
      <c r="B10" s="179"/>
      <c r="C10" s="29">
        <f>IF(ISBLANK(K6),"",K6)</f>
        <v>19</v>
      </c>
      <c r="D10" s="30" t="s">
        <v>56</v>
      </c>
      <c r="E10" s="31">
        <f>IF(ISBLANK(I6),"",I6)</f>
        <v>18</v>
      </c>
      <c r="F10" s="29">
        <f>IF(ISBLANK(K8),"",K8)</f>
        <v>28</v>
      </c>
      <c r="G10" s="30" t="s">
        <v>56</v>
      </c>
      <c r="H10" s="31">
        <f>IF(ISBLANK(I8),"",I8)</f>
        <v>0</v>
      </c>
      <c r="I10" s="147"/>
      <c r="J10" s="148"/>
      <c r="K10" s="149"/>
      <c r="L10" s="29">
        <v>22</v>
      </c>
      <c r="M10" s="30" t="s">
        <v>56</v>
      </c>
      <c r="N10" s="31">
        <v>6</v>
      </c>
      <c r="O10" s="29">
        <v>16</v>
      </c>
      <c r="P10" s="124" t="s">
        <v>56</v>
      </c>
      <c r="Q10" s="31">
        <v>15</v>
      </c>
      <c r="R10" s="29">
        <v>17</v>
      </c>
      <c r="S10" s="30" t="s">
        <v>56</v>
      </c>
      <c r="T10" s="31">
        <v>14</v>
      </c>
      <c r="U10" s="165"/>
      <c r="V10" s="159"/>
      <c r="W10" s="38"/>
      <c r="X10" s="38"/>
      <c r="Y10" s="38"/>
      <c r="Z10" s="160"/>
    </row>
    <row r="11" spans="1:26" s="14" customFormat="1" ht="30" customHeight="1">
      <c r="A11" s="161">
        <f>TRANSPOSE(L4)</f>
        <v>4</v>
      </c>
      <c r="B11" s="163" t="s">
        <v>271</v>
      </c>
      <c r="C11" s="156">
        <f>IF(AND(ISNUMBER(C12),ISNUMBER(E12)),IF(C12=E12,Seadista!$B$6,IF(C12-E12&gt;0,Seadista!$B$4,Seadista!$B$5)),"Mängimata")</f>
        <v>0</v>
      </c>
      <c r="D11" s="157"/>
      <c r="E11" s="158"/>
      <c r="F11" s="156">
        <f>IF(AND(ISNUMBER(F12),ISNUMBER(H12)),IF(F12=H12,Seadista!$B$6,IF(F12-H12&gt;0,Seadista!$B$4,Seadista!$B$5)),"Mängimata")</f>
        <v>2</v>
      </c>
      <c r="G11" s="157"/>
      <c r="H11" s="158"/>
      <c r="I11" s="156">
        <f>IF(AND(ISNUMBER(I12),ISNUMBER(K12)),IF(I12=K12,Seadista!$B$6,IF(I12-K12&gt;0,Seadista!$B$4,Seadista!$B$5)),"Mängimata")</f>
        <v>0</v>
      </c>
      <c r="J11" s="157"/>
      <c r="K11" s="158"/>
      <c r="L11" s="144"/>
      <c r="M11" s="145"/>
      <c r="N11" s="146"/>
      <c r="O11" s="156">
        <f>IF(AND(ISNUMBER(O12),ISNUMBER(Q12)),IF(O12=Q12,Seadista!$B$6,IF(O12-Q12&gt;0,Seadista!$B$4,Seadista!$B$5)),"Mängimata")</f>
        <v>0</v>
      </c>
      <c r="P11" s="157"/>
      <c r="Q11" s="158"/>
      <c r="R11" s="156">
        <f>IF(AND(ISNUMBER(R12),ISNUMBER(T12)),IF(R12=T12,Seadista!$B$6,IF(R12-T12&gt;0,Seadista!$B$4,Seadista!$B$5)),"Mängimata")</f>
        <v>0</v>
      </c>
      <c r="S11" s="157"/>
      <c r="T11" s="158"/>
      <c r="U11" s="150">
        <f>SUMIF($C11:$R11,"&gt;=0")</f>
        <v>2</v>
      </c>
      <c r="V11" s="152">
        <f>IF(AND(ISNUMBER(F12),ISNUMBER(H12),ISNUMBER(I12),ISNUMBER(K12),ISNUMBER(C12),ISNUMBER(E12),ISNUMBER(O12),ISNUMBER(Q12),ISNUMBER(R12),ISNUMBER(T12)),F12-H12+I12-K12+C12-E12+O12-Q12+R12-T12,"pooleli")</f>
        <v>-60</v>
      </c>
      <c r="W11" s="38">
        <f>RANK($U11,$U$5:$U$16,-1)</f>
        <v>2</v>
      </c>
      <c r="X11" s="38">
        <f>RANK($V11,$V$5:$V$16,-1)*0.01</f>
        <v>0.02</v>
      </c>
      <c r="Y11" s="38">
        <f>W11+X11</f>
        <v>2.02</v>
      </c>
      <c r="Z11" s="154">
        <f>IF(AND(ISNUMBER($Y$5),ISNUMBER($Y$7),ISNUMBER($Y$9),ISNUMBER($Y$11),ISNUMBER($Y$13),ISNUMBER($Y$15)),RANK($Y11,$Y$5:$Y$16),"pooleli")</f>
        <v>5</v>
      </c>
    </row>
    <row r="12" spans="1:26" s="14" customFormat="1" ht="30" customHeight="1">
      <c r="A12" s="162"/>
      <c r="B12" s="179"/>
      <c r="C12" s="29">
        <f>IF(ISBLANK(N6),"",N6)</f>
        <v>10</v>
      </c>
      <c r="D12" s="30" t="s">
        <v>56</v>
      </c>
      <c r="E12" s="31">
        <f>IF(ISBLANK(L6),"",L6)</f>
        <v>28</v>
      </c>
      <c r="F12" s="29">
        <f>IF(ISBLANK(N8),"",N8)</f>
        <v>22</v>
      </c>
      <c r="G12" s="30" t="s">
        <v>56</v>
      </c>
      <c r="H12" s="31">
        <f>IF(ISBLANK(L8),"",L8)</f>
        <v>15</v>
      </c>
      <c r="I12" s="29">
        <f>IF(ISBLANK(N10),"",N10)</f>
        <v>6</v>
      </c>
      <c r="J12" s="30" t="s">
        <v>56</v>
      </c>
      <c r="K12" s="31">
        <f>IF(ISBLANK(L10),"",L10)</f>
        <v>22</v>
      </c>
      <c r="L12" s="147"/>
      <c r="M12" s="148"/>
      <c r="N12" s="149"/>
      <c r="O12" s="29">
        <v>10</v>
      </c>
      <c r="P12" s="30" t="s">
        <v>56</v>
      </c>
      <c r="Q12" s="31">
        <v>32</v>
      </c>
      <c r="R12" s="29">
        <v>8</v>
      </c>
      <c r="S12" s="30" t="s">
        <v>56</v>
      </c>
      <c r="T12" s="31">
        <v>19</v>
      </c>
      <c r="U12" s="151"/>
      <c r="V12" s="159"/>
      <c r="W12" s="38"/>
      <c r="X12" s="38"/>
      <c r="Y12" s="38"/>
      <c r="Z12" s="160"/>
    </row>
    <row r="13" spans="1:26" s="14" customFormat="1" ht="30" customHeight="1">
      <c r="A13" s="161">
        <f>TRANSPOSE(O4)</f>
        <v>5</v>
      </c>
      <c r="B13" s="163" t="s">
        <v>272</v>
      </c>
      <c r="C13" s="156">
        <f>IF(AND(ISNUMBER(C14),ISNUMBER(E14)),IF(C14=E14,Seadista!$B$6,IF(C14-E14&gt;0,Seadista!$B$4,Seadista!$B$5)),"Mängimata")</f>
        <v>2</v>
      </c>
      <c r="D13" s="157"/>
      <c r="E13" s="158"/>
      <c r="F13" s="156">
        <f>IF(AND(ISNUMBER(F14),ISNUMBER(H14)),IF(F14=H14,Seadista!$B$6,IF(F14-H14&gt;0,Seadista!$B$4,Seadista!$B$5)),"Mängimata")</f>
        <v>2</v>
      </c>
      <c r="G13" s="157"/>
      <c r="H13" s="158"/>
      <c r="I13" s="156">
        <f>IF(AND(ISNUMBER(I14),ISNUMBER(K14)),IF(I14=K14,Seadista!$B$6,IF(I14-K14&gt;0,Seadista!$B$4,Seadista!$B$5)),"Mängimata")</f>
        <v>0</v>
      </c>
      <c r="J13" s="157"/>
      <c r="K13" s="158"/>
      <c r="L13" s="156">
        <f>IF(AND(ISNUMBER(L14),ISNUMBER(N14)),IF(L14=N14,Seadista!$B$6,IF(L14-N14&gt;0,Seadista!$B$4,Seadista!$B$5)),"Mängimata")</f>
        <v>2</v>
      </c>
      <c r="M13" s="157"/>
      <c r="N13" s="158"/>
      <c r="O13" s="144"/>
      <c r="P13" s="145"/>
      <c r="Q13" s="146"/>
      <c r="R13" s="156">
        <f>IF(AND(ISNUMBER(R14),ISNUMBER(T14)),IF(R14=T14,Seadista!$B$6,IF(R14-T14&gt;0,Seadista!$B$4,Seadista!$B$5)),"Mängimata")</f>
        <v>2</v>
      </c>
      <c r="S13" s="157"/>
      <c r="T13" s="158"/>
      <c r="U13" s="150">
        <f>SUMIF($C13:$R13,"&gt;=0")</f>
        <v>8</v>
      </c>
      <c r="V13" s="152">
        <f>IF(AND(ISNUMBER(C14),ISNUMBER(E14),ISNUMBER(F14),ISNUMBER(H14),ISNUMBER(I14),ISNUMBER(K14),ISNUMBER(L14),ISNUMBER(N14),ISNUMBER(R14),ISNUMBER(T14)),C14-E14+F14-H14+I14-K14+L14-N14+R14-T14,"pooleli")</f>
        <v>55</v>
      </c>
      <c r="W13" s="38">
        <f>RANK($U13,$U$5:$U$16,-1)</f>
        <v>5</v>
      </c>
      <c r="X13" s="38">
        <f>RANK($V13,$V$5:$V$16,-1)*0.01</f>
        <v>0.05</v>
      </c>
      <c r="Y13" s="38">
        <f>W13+X13</f>
        <v>5.05</v>
      </c>
      <c r="Z13" s="154">
        <f>IF(AND(ISNUMBER($Y$5),ISNUMBER($Y$7),ISNUMBER($Y$9),ISNUMBER($Y$11),ISNUMBER($Y$13),ISNUMBER($Y$15)),RANK($Y13,$Y$5:$Y$16),"pooleli")</f>
        <v>2</v>
      </c>
    </row>
    <row r="14" spans="1:26" s="14" customFormat="1" ht="30" customHeight="1">
      <c r="A14" s="162"/>
      <c r="B14" s="179"/>
      <c r="C14" s="29">
        <f>IF(ISBLANK(Q$6),"",Q$6)</f>
        <v>21</v>
      </c>
      <c r="D14" s="30"/>
      <c r="E14" s="31">
        <f>IF(ISBLANK(O6),"",O6)</f>
        <v>16</v>
      </c>
      <c r="F14" s="29">
        <f>IF(ISBLANK(Q8),"",Q8)</f>
        <v>10</v>
      </c>
      <c r="G14" s="30" t="s">
        <v>56</v>
      </c>
      <c r="H14" s="31">
        <f>IF(ISBLANK(O8),"",O8)</f>
        <v>0</v>
      </c>
      <c r="I14" s="29">
        <f>IF(ISBLANK(Q10),"",Q10)</f>
        <v>15</v>
      </c>
      <c r="J14" s="30" t="s">
        <v>56</v>
      </c>
      <c r="K14" s="31">
        <f>IF(ISBLANK(O10),"",O10)</f>
        <v>16</v>
      </c>
      <c r="L14" s="29">
        <f>IF(ISBLANK(Q12),"",Q12)</f>
        <v>32</v>
      </c>
      <c r="M14" s="30" t="s">
        <v>56</v>
      </c>
      <c r="N14" s="31">
        <f>IF(ISBLANK(O12),"",O12)</f>
        <v>10</v>
      </c>
      <c r="O14" s="147"/>
      <c r="P14" s="148"/>
      <c r="Q14" s="149"/>
      <c r="R14" s="29">
        <v>33</v>
      </c>
      <c r="S14" s="30" t="s">
        <v>56</v>
      </c>
      <c r="T14" s="31">
        <v>14</v>
      </c>
      <c r="U14" s="151"/>
      <c r="V14" s="159"/>
      <c r="W14" s="38"/>
      <c r="X14" s="38"/>
      <c r="Y14" s="38"/>
      <c r="Z14" s="160"/>
    </row>
    <row r="15" spans="1:26" s="16" customFormat="1" ht="30" customHeight="1" thickBot="1">
      <c r="A15" s="161">
        <f>TRANSPOSE(R4)</f>
        <v>6</v>
      </c>
      <c r="B15" s="177" t="s">
        <v>237</v>
      </c>
      <c r="C15" s="156">
        <f>IF(AND(ISNUMBER(C16),ISNUMBER(E16)),IF(C16=E16,Seadista!$B$6,IF(C16-E16&gt;0,Seadista!$B$4,Seadista!$B$5)),"Mängimata")</f>
        <v>0</v>
      </c>
      <c r="D15" s="157"/>
      <c r="E15" s="158"/>
      <c r="F15" s="156">
        <f>IF(AND(ISNUMBER(F16),ISNUMBER(H16)),IF(F16=H16,Seadista!$B$6,IF(F16-H16&gt;0,Seadista!$B$4,Seadista!$B$5)),"Mängimata")</f>
        <v>2</v>
      </c>
      <c r="G15" s="157"/>
      <c r="H15" s="158"/>
      <c r="I15" s="156">
        <f>IF(AND(ISNUMBER(I16),ISNUMBER(K16)),IF(I16=K16,Seadista!$B$6,IF(I16-K16&gt;0,Seadista!$B$4,Seadista!$B$5)),"Mängimata")</f>
        <v>0</v>
      </c>
      <c r="J15" s="157"/>
      <c r="K15" s="158"/>
      <c r="L15" s="156">
        <f>IF(AND(ISNUMBER(L16),ISNUMBER(N16)),IF(L16=N16,Seadista!$B$6,IF(L16-N16&gt;0,Seadista!$B$4,Seadista!$B$5)),"Mängimata")</f>
        <v>2</v>
      </c>
      <c r="M15" s="157"/>
      <c r="N15" s="158"/>
      <c r="O15" s="156">
        <f>IF(AND(ISNUMBER(O16),ISNUMBER(Q16)),IF(O16=Q16,Seadista!$B$6,IF(O16-Q16&gt;0,Seadista!$B$4,Seadista!$B$5)),"Mängimata")</f>
        <v>0</v>
      </c>
      <c r="P15" s="157"/>
      <c r="Q15" s="158"/>
      <c r="R15" s="144"/>
      <c r="S15" s="145"/>
      <c r="T15" s="146"/>
      <c r="U15" s="150">
        <f>SUMIF($C15:$S15,"&gt;=0")</f>
        <v>4</v>
      </c>
      <c r="V15" s="152">
        <f>IF(AND(ISNUMBER(C16),ISNUMBER(E16),ISNUMBER(F16),ISNUMBER(H16),ISNUMBER(I16),ISNUMBER(K16),ISNUMBER(L16),ISNUMBER(N16),ISNUMBER(O16),ISNUMBER(Q16)),C16-E16+F16-H16+I16-K16+L16-N16+O16-Q16,"pooleli")</f>
        <v>2</v>
      </c>
      <c r="W15" s="41">
        <f>RANK($U15,$U$5:$U$16,-1)</f>
        <v>3</v>
      </c>
      <c r="X15" s="41">
        <f>RANK($V15,$V$5:$V$16,-1)*0.01</f>
        <v>0.03</v>
      </c>
      <c r="Y15" s="41">
        <f>W15+X15</f>
        <v>3.03</v>
      </c>
      <c r="Z15" s="154">
        <f>IF(AND(ISNUMBER($Y$5),ISNUMBER($Y$7),ISNUMBER($Y$9),ISNUMBER($Y$11),ISNUMBER($Y$13),ISNUMBER($Y$15)),RANK($Y15,$Y$5:$Y$16),"pooleli")</f>
        <v>4</v>
      </c>
    </row>
    <row r="16" spans="1:26" s="16" customFormat="1" ht="30" customHeight="1">
      <c r="A16" s="162"/>
      <c r="B16" s="178"/>
      <c r="C16" s="29">
        <f>IF(ISBLANK(T$6),"",T$6)</f>
        <v>10</v>
      </c>
      <c r="D16" s="30" t="s">
        <v>56</v>
      </c>
      <c r="E16" s="31">
        <f>IF(ISBLANK(R$6),"",R$6)</f>
        <v>22</v>
      </c>
      <c r="F16" s="29">
        <f>IF(ISBLANK(T8),"",T8)</f>
        <v>40</v>
      </c>
      <c r="G16" s="30" t="s">
        <v>56</v>
      </c>
      <c r="H16" s="31">
        <f>IF(ISBLANK(R8),"",R8)</f>
        <v>15</v>
      </c>
      <c r="I16" s="29">
        <f>IF(ISBLANK(T10),"",T10)</f>
        <v>14</v>
      </c>
      <c r="J16" s="30" t="s">
        <v>56</v>
      </c>
      <c r="K16" s="31">
        <f>IF(ISBLANK(R10),"",R10)</f>
        <v>17</v>
      </c>
      <c r="L16" s="29">
        <f>IF(ISBLANK(T12),"",T12)</f>
        <v>19</v>
      </c>
      <c r="M16" s="30" t="s">
        <v>56</v>
      </c>
      <c r="N16" s="31">
        <f>IF(ISBLANK(R12),"",R12)</f>
        <v>8</v>
      </c>
      <c r="O16" s="29">
        <f>IF(ISBLANK(T14),"",T14)</f>
        <v>14</v>
      </c>
      <c r="P16" s="30" t="s">
        <v>56</v>
      </c>
      <c r="Q16" s="31">
        <f>IF(ISBLANK(R14),"",R14)</f>
        <v>33</v>
      </c>
      <c r="R16" s="147"/>
      <c r="S16" s="148"/>
      <c r="T16" s="149"/>
      <c r="U16" s="151"/>
      <c r="V16" s="153"/>
      <c r="W16" s="36"/>
      <c r="X16" s="36"/>
      <c r="Y16" s="36"/>
      <c r="Z16" s="160"/>
    </row>
  </sheetData>
  <mergeCells count="73">
    <mergeCell ref="L5:N5"/>
    <mergeCell ref="A3:Z3"/>
    <mergeCell ref="C4:E4"/>
    <mergeCell ref="F4:H4"/>
    <mergeCell ref="I4:K4"/>
    <mergeCell ref="L4:N4"/>
    <mergeCell ref="O4:Q4"/>
    <mergeCell ref="R4:T4"/>
    <mergeCell ref="A5:A6"/>
    <mergeCell ref="B5:B6"/>
    <mergeCell ref="C5:E6"/>
    <mergeCell ref="F5:H5"/>
    <mergeCell ref="I5:K5"/>
    <mergeCell ref="A7:A8"/>
    <mergeCell ref="B7:B8"/>
    <mergeCell ref="C7:E7"/>
    <mergeCell ref="F7:H8"/>
    <mergeCell ref="I7:K7"/>
    <mergeCell ref="V7:V8"/>
    <mergeCell ref="Z7:Z8"/>
    <mergeCell ref="O5:Q5"/>
    <mergeCell ref="R5:T5"/>
    <mergeCell ref="U5:U6"/>
    <mergeCell ref="V5:V6"/>
    <mergeCell ref="Z5:Z6"/>
    <mergeCell ref="L9:N9"/>
    <mergeCell ref="L7:N7"/>
    <mergeCell ref="O7:Q7"/>
    <mergeCell ref="R7:T7"/>
    <mergeCell ref="U7:U8"/>
    <mergeCell ref="A9:A10"/>
    <mergeCell ref="B9:B10"/>
    <mergeCell ref="C9:E9"/>
    <mergeCell ref="F9:H9"/>
    <mergeCell ref="I9:K10"/>
    <mergeCell ref="A11:A12"/>
    <mergeCell ref="B11:B12"/>
    <mergeCell ref="C11:E11"/>
    <mergeCell ref="F11:H11"/>
    <mergeCell ref="I11:K11"/>
    <mergeCell ref="V11:V12"/>
    <mergeCell ref="Z11:Z12"/>
    <mergeCell ref="O9:Q9"/>
    <mergeCell ref="R9:T9"/>
    <mergeCell ref="U9:U10"/>
    <mergeCell ref="V9:V10"/>
    <mergeCell ref="Z9:Z10"/>
    <mergeCell ref="L13:N13"/>
    <mergeCell ref="L11:N12"/>
    <mergeCell ref="O11:Q11"/>
    <mergeCell ref="R11:T11"/>
    <mergeCell ref="U11:U12"/>
    <mergeCell ref="A13:A14"/>
    <mergeCell ref="B13:B14"/>
    <mergeCell ref="C13:E13"/>
    <mergeCell ref="F13:H13"/>
    <mergeCell ref="I13:K13"/>
    <mergeCell ref="A15:A16"/>
    <mergeCell ref="B15:B16"/>
    <mergeCell ref="C15:E15"/>
    <mergeCell ref="F15:H15"/>
    <mergeCell ref="I15:K15"/>
    <mergeCell ref="Z15:Z16"/>
    <mergeCell ref="O13:Q14"/>
    <mergeCell ref="R13:T13"/>
    <mergeCell ref="U13:U14"/>
    <mergeCell ref="V13:V14"/>
    <mergeCell ref="Z13:Z14"/>
    <mergeCell ref="L15:N15"/>
    <mergeCell ref="O15:Q15"/>
    <mergeCell ref="R15:T16"/>
    <mergeCell ref="U15:U16"/>
    <mergeCell ref="V15:V16"/>
  </mergeCells>
  <printOptions horizontalCentered="1"/>
  <pageMargins left="0.51181102362204722" right="0.27559055118110237" top="0.74803149606299213" bottom="0.51181102362204722"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53</vt:i4>
      </vt:variant>
    </vt:vector>
  </HeadingPairs>
  <TitlesOfParts>
    <vt:vector size="53" baseType="lpstr">
      <vt:lpstr>P00_kohad</vt:lpstr>
      <vt:lpstr>P06_kohad</vt:lpstr>
      <vt:lpstr>T00_kohad</vt:lpstr>
      <vt:lpstr>P98</vt:lpstr>
      <vt:lpstr>P00A</vt:lpstr>
      <vt:lpstr>P00B</vt:lpstr>
      <vt:lpstr>P02A</vt:lpstr>
      <vt:lpstr>P02B</vt:lpstr>
      <vt:lpstr>P02C</vt:lpstr>
      <vt:lpstr>P04A</vt:lpstr>
      <vt:lpstr>P04B</vt:lpstr>
      <vt:lpstr>P04C</vt:lpstr>
      <vt:lpstr>P04D</vt:lpstr>
      <vt:lpstr>P05A</vt:lpstr>
      <vt:lpstr>P05B</vt:lpstr>
      <vt:lpstr>P05C</vt:lpstr>
      <vt:lpstr>P05D</vt:lpstr>
      <vt:lpstr>P06A</vt:lpstr>
      <vt:lpstr>P06B</vt:lpstr>
      <vt:lpstr>T98</vt:lpstr>
      <vt:lpstr>T00A</vt:lpstr>
      <vt:lpstr>T00B</vt:lpstr>
      <vt:lpstr>T02A</vt:lpstr>
      <vt:lpstr>T02B</vt:lpstr>
      <vt:lpstr>T02C</vt:lpstr>
      <vt:lpstr>T04A</vt:lpstr>
      <vt:lpstr>T04B</vt:lpstr>
      <vt:lpstr>T05A</vt:lpstr>
      <vt:lpstr>T05B</vt:lpstr>
      <vt:lpstr>T06</vt:lpstr>
      <vt:lpstr>P01116</vt:lpstr>
      <vt:lpstr>P011719</vt:lpstr>
      <vt:lpstr>P03_kohad2</vt:lpstr>
      <vt:lpstr>P04_kohad</vt:lpstr>
      <vt:lpstr>P05_kohad</vt:lpstr>
      <vt:lpstr>T99_kohad</vt:lpstr>
      <vt:lpstr>T01_kohad</vt:lpstr>
      <vt:lpstr>T03_kohad</vt:lpstr>
      <vt:lpstr>T04_kohad</vt:lpstr>
      <vt:lpstr>T052</vt:lpstr>
      <vt:lpstr>P96</vt:lpstr>
      <vt:lpstr>P99A</vt:lpstr>
      <vt:lpstr>P99B</vt:lpstr>
      <vt:lpstr>P99C</vt:lpstr>
      <vt:lpstr>P01A</vt:lpstr>
      <vt:lpstr>P01B</vt:lpstr>
      <vt:lpstr>P01C</vt:lpstr>
      <vt:lpstr>Seadista</vt:lpstr>
      <vt:lpstr>Memo</vt:lpstr>
      <vt:lpstr>3 mansat</vt:lpstr>
      <vt:lpstr>4 mansat</vt:lpstr>
      <vt:lpstr>5 mansat</vt:lpstr>
      <vt:lpstr>7 mansat</vt:lpstr>
    </vt:vector>
  </TitlesOfParts>
  <Company>Riigi Kinnisvara AS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Kaido Palmar</dc:creator>
  <cp:lastModifiedBy>Kasutaja</cp:lastModifiedBy>
  <cp:lastPrinted>2015-06-07T16:57:11Z</cp:lastPrinted>
  <dcterms:created xsi:type="dcterms:W3CDTF">2010-04-23T05:31:07Z</dcterms:created>
  <dcterms:modified xsi:type="dcterms:W3CDTF">2015-06-07T17:02:50Z</dcterms:modified>
</cp:coreProperties>
</file>